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00" activeTab="0"/>
  </bookViews>
  <sheets>
    <sheet name="center_data" sheetId="1" r:id="rId1"/>
    <sheet name="OA Stand Alone" sheetId="2" r:id="rId2"/>
    <sheet name="dol_sal" sheetId="3" r:id="rId3"/>
    <sheet name="geo_adjs" sheetId="4" r:id="rId4"/>
    <sheet name="D" sheetId="5" r:id="rId5"/>
    <sheet name="E" sheetId="6" r:id="rId6"/>
    <sheet name="F" sheetId="7" r:id="rId7"/>
    <sheet name="G" sheetId="8" r:id="rId8"/>
    <sheet name="H" sheetId="9" r:id="rId9"/>
    <sheet name="I" sheetId="10" r:id="rId10"/>
  </sheets>
  <externalReferences>
    <externalReference r:id="rId13"/>
  </externalReferences>
  <definedNames>
    <definedName name="_xlnm.Print_Area" localSheetId="0">'center_data'!$A$2:$K$54,'center_data'!$A$56:$K$95,'center_data'!$A$97:$K$139,'center_data'!$A$142:$K$181,'center_data'!$A$184:$K$227,'center_data'!$A$230:$K$266,'center_data'!$A$268:$K$316,'center_data'!$A$318:$K$355,'center_data'!$A$357:$K$392,'center_data'!$A$394:$K$429,'center_data'!$A$431:$K$483</definedName>
    <definedName name="_xlnm.Print_Area" localSheetId="1">'OA Stand Alone'!$B$2:$L$48,'OA Stand Alone'!$B$50:$L$99</definedName>
  </definedNames>
  <calcPr fullCalcOnLoad="1"/>
</workbook>
</file>

<file path=xl/sharedStrings.xml><?xml version="1.0" encoding="utf-8"?>
<sst xmlns="http://schemas.openxmlformats.org/spreadsheetml/2006/main" count="932" uniqueCount="494">
  <si>
    <t>JOB CORPS 2181 CENTER BUDGET - STAFF COMPENSATION SUPPLEMENT</t>
  </si>
  <si>
    <t>I. IDENTIFYING INFORMATION</t>
  </si>
  <si>
    <t>A.</t>
  </si>
  <si>
    <t>B.</t>
  </si>
  <si>
    <t>C.</t>
  </si>
  <si>
    <t>II. ANNUAL BUDGETED PERSONNEL EXPENSE-THIS CONTRACT YEAR</t>
  </si>
  <si>
    <t>(a)</t>
  </si>
  <si>
    <t>(b)</t>
  </si>
  <si>
    <t>(c)</t>
  </si>
  <si>
    <t>(d)</t>
  </si>
  <si>
    <t>(e)</t>
  </si>
  <si>
    <t>(f)</t>
  </si>
  <si>
    <t>(g)</t>
  </si>
  <si>
    <t xml:space="preserve"> </t>
  </si>
  <si>
    <t>Budgeted FTE Positions</t>
  </si>
  <si>
    <t>Average Contractor Budgeted Staff Compensation Rates/Costs</t>
  </si>
  <si>
    <t xml:space="preserve">DOL allowance for fringes@      </t>
  </si>
  <si>
    <t>Per FTE</t>
  </si>
  <si>
    <t>All FTE's</t>
  </si>
  <si>
    <t>Pay Level</t>
  </si>
  <si>
    <t>Positions and Expense Items</t>
  </si>
  <si>
    <t>Average Base Salaries</t>
  </si>
  <si>
    <t>Average Base Sal+Fringes</t>
  </si>
  <si>
    <t>Salary @ Contractor's Fringe Rate</t>
  </si>
  <si>
    <t>ACADEMIC PERSONNEL EXPENSE (Line 01)</t>
  </si>
  <si>
    <t>1)</t>
  </si>
  <si>
    <t>Base Salaries</t>
  </si>
  <si>
    <t>Education and Training Manager</t>
  </si>
  <si>
    <t>Academic Manager</t>
  </si>
  <si>
    <t>Academic Instructor</t>
  </si>
  <si>
    <t>Career Development Specialist</t>
  </si>
  <si>
    <t>Testing Coordinator</t>
  </si>
  <si>
    <t>ACT Coordinator</t>
  </si>
  <si>
    <t>Drivers Education Instructor</t>
  </si>
  <si>
    <t>Secretary/Admin Assistant</t>
  </si>
  <si>
    <t>Clerk/Receptionist</t>
  </si>
  <si>
    <t>Other:</t>
  </si>
  <si>
    <t>Base Salary Totals.......................................</t>
  </si>
  <si>
    <t>2)</t>
  </si>
  <si>
    <t>Employer Paid Fringe Benefits on Base Salary</t>
  </si>
  <si>
    <t>3)</t>
  </si>
  <si>
    <t>Other Salary/Benefits Expense/Savings</t>
  </si>
  <si>
    <t>a) Less Labor Float (Vacancy Savings).....................................................................................................</t>
  </si>
  <si>
    <t>c) Incentive Pay/Bonus Pool.................................................................................................</t>
  </si>
  <si>
    <t>d) Other/specify:</t>
  </si>
  <si>
    <t>Other Salary Expense/Savings Totals...................................................................................</t>
  </si>
  <si>
    <t>4)</t>
  </si>
  <si>
    <t>Other Personnel Expense Not Listed Above...............................................................................</t>
  </si>
  <si>
    <t>List/Describe:</t>
  </si>
  <si>
    <t>5)</t>
  </si>
  <si>
    <t>TOTAL PERSONNEL EXPENSE (Must Agree w/2181)</t>
  </si>
  <si>
    <t>Career Exploration Instructor</t>
  </si>
  <si>
    <t>Work-Based Learning Coordinator</t>
  </si>
  <si>
    <t>Director of Residential Living</t>
  </si>
  <si>
    <t>Director of Counseling</t>
  </si>
  <si>
    <t>Counselor</t>
  </si>
  <si>
    <t>Supervisory Residential Advisor</t>
  </si>
  <si>
    <t>Safety Instructor/Coordinator</t>
  </si>
  <si>
    <t>Recreation Specialist</t>
  </si>
  <si>
    <t>Recreation/Avocation Assistant</t>
  </si>
  <si>
    <t>Arts/Crafts Instructor</t>
  </si>
  <si>
    <t>Librarian</t>
  </si>
  <si>
    <t>D.</t>
  </si>
  <si>
    <t>SUPPORT SERVICES PERSONNEL EXPENSE (Line 09)</t>
  </si>
  <si>
    <t>Dining Hall Manager</t>
  </si>
  <si>
    <t>Senior/Lead Cook</t>
  </si>
  <si>
    <t>Cook</t>
  </si>
  <si>
    <t>Dining Hall/Food Service Aide</t>
  </si>
  <si>
    <t>Laundry Operator</t>
  </si>
  <si>
    <t>Driver</t>
  </si>
  <si>
    <t>E.</t>
  </si>
  <si>
    <t>MEDICAL/DENTAL PERSONNEL EXPENSE (Line 11)</t>
  </si>
  <si>
    <t>Health Services Administrator</t>
  </si>
  <si>
    <t>Dentist</t>
  </si>
  <si>
    <t>TEAP Counselor</t>
  </si>
  <si>
    <t>Registered Nurse</t>
  </si>
  <si>
    <t>Licensed Practical Nurse</t>
  </si>
  <si>
    <t>Dental Assistant</t>
  </si>
  <si>
    <t>F.</t>
  </si>
  <si>
    <t>G.</t>
  </si>
  <si>
    <t>ADMINISTRATION PERSONNEL EXPENSE (Line 15)</t>
  </si>
  <si>
    <t>Center Director</t>
  </si>
  <si>
    <t>Deputy Center Director</t>
  </si>
  <si>
    <t>Executive Secretary/Office Manager</t>
  </si>
  <si>
    <t>IT System Adminstrator</t>
  </si>
  <si>
    <t>Human Resources (HR) Manager</t>
  </si>
  <si>
    <t>HR Specialist/Benefits Assistant</t>
  </si>
  <si>
    <t>EEO Coordinator</t>
  </si>
  <si>
    <t>Bus/Community Liaison Specialist</t>
  </si>
  <si>
    <t>Finance Manager</t>
  </si>
  <si>
    <t>Accountant</t>
  </si>
  <si>
    <t>Bookkeeper/Accounting Clerk</t>
  </si>
  <si>
    <t>Purchasing Agent/Buyer</t>
  </si>
  <si>
    <t>Purchasing Clerk</t>
  </si>
  <si>
    <t>Student Records Manager</t>
  </si>
  <si>
    <t>Student Records Clerk</t>
  </si>
  <si>
    <t>Property/Supply Manager</t>
  </si>
  <si>
    <t>Property/Supply Clerk</t>
  </si>
  <si>
    <t>H.</t>
  </si>
  <si>
    <t>MAINTENANCE PERSONNEL EXPENSE (Line 18)</t>
  </si>
  <si>
    <t>Maintenance Worker</t>
  </si>
  <si>
    <t>Groundskeeper</t>
  </si>
  <si>
    <t>Janitor/Custodian</t>
  </si>
  <si>
    <t xml:space="preserve">I. </t>
  </si>
  <si>
    <t>SECURITY PERSONNEL EXPENSE (Line 20)</t>
  </si>
  <si>
    <t>Security Manager</t>
  </si>
  <si>
    <t>Security Guard/Officer</t>
  </si>
  <si>
    <t>National Average, United States = 100%</t>
  </si>
  <si>
    <t>Job Corps Center</t>
  </si>
  <si>
    <t>Aggregate Differential</t>
  </si>
  <si>
    <t>Joliet</t>
  </si>
  <si>
    <t>Alaska</t>
  </si>
  <si>
    <t>Keystone</t>
  </si>
  <si>
    <t>Albuquerque</t>
  </si>
  <si>
    <t>Kicking Horse</t>
  </si>
  <si>
    <t>Anaconda</t>
  </si>
  <si>
    <t>Kittrell</t>
  </si>
  <si>
    <t>Angell</t>
  </si>
  <si>
    <t>Laredo</t>
  </si>
  <si>
    <t>Arecibo</t>
  </si>
  <si>
    <t>Little Rock</t>
  </si>
  <si>
    <t>Atlanta</t>
  </si>
  <si>
    <t>Long Beach</t>
  </si>
  <si>
    <t>Loring</t>
  </si>
  <si>
    <t>Bamberg</t>
  </si>
  <si>
    <t>Los Angeles</t>
  </si>
  <si>
    <t>Barranquitas</t>
  </si>
  <si>
    <t>Batesville</t>
  </si>
  <si>
    <t>Memphis</t>
  </si>
  <si>
    <t>Blackwell</t>
  </si>
  <si>
    <t>Miami</t>
  </si>
  <si>
    <t>Blue Ridge</t>
  </si>
  <si>
    <t>Mingo</t>
  </si>
  <si>
    <t>Boxelder</t>
  </si>
  <si>
    <t>Mississippi</t>
  </si>
  <si>
    <t>Brunswick</t>
  </si>
  <si>
    <t>Muhlenberg</t>
  </si>
  <si>
    <t>New Orleans</t>
  </si>
  <si>
    <t>Cascades</t>
  </si>
  <si>
    <t>North Texas</t>
  </si>
  <si>
    <t>Northlands</t>
  </si>
  <si>
    <t>Cassadaga</t>
  </si>
  <si>
    <t>Oconaluftee</t>
  </si>
  <si>
    <t>Centennial</t>
  </si>
  <si>
    <t>Old Dominion</t>
  </si>
  <si>
    <t>Charleston</t>
  </si>
  <si>
    <t>Oneonta</t>
  </si>
  <si>
    <t>Chicago</t>
  </si>
  <si>
    <t>Ouachita</t>
  </si>
  <si>
    <t>Cincinnati</t>
  </si>
  <si>
    <t>Penobscot</t>
  </si>
  <si>
    <t>Clearfield</t>
  </si>
  <si>
    <t>Philadelphia</t>
  </si>
  <si>
    <t>Cleveland</t>
  </si>
  <si>
    <t>Phoenix</t>
  </si>
  <si>
    <t>Collbran</t>
  </si>
  <si>
    <t>Pine Knot</t>
  </si>
  <si>
    <t>Columbia Basin</t>
  </si>
  <si>
    <t>Pine Ridge</t>
  </si>
  <si>
    <t>Connecticut</t>
  </si>
  <si>
    <t>Pittsburgh</t>
  </si>
  <si>
    <t>Curlew</t>
  </si>
  <si>
    <t>Potomac</t>
  </si>
  <si>
    <t>Dayton</t>
  </si>
  <si>
    <t>Delaware Valley</t>
  </si>
  <si>
    <t>Red Rock</t>
  </si>
  <si>
    <t>Denison</t>
  </si>
  <si>
    <t>Roswell</t>
  </si>
  <si>
    <t>Detroit</t>
  </si>
  <si>
    <t>Sacramento</t>
  </si>
  <si>
    <t>Edison</t>
  </si>
  <si>
    <t>San Diego</t>
  </si>
  <si>
    <t>Excelsior Springs</t>
  </si>
  <si>
    <t>San Jose</t>
  </si>
  <si>
    <t>Flatwoods</t>
  </si>
  <si>
    <t>Schenck</t>
  </si>
  <si>
    <t>Flint Hills</t>
  </si>
  <si>
    <t>Shreveport</t>
  </si>
  <si>
    <t>Shriver</t>
  </si>
  <si>
    <t>Fort Simcoe</t>
  </si>
  <si>
    <t>Sierra Nevada</t>
  </si>
  <si>
    <t>Frenchburg</t>
  </si>
  <si>
    <t>Gadsden</t>
  </si>
  <si>
    <t>Springdale</t>
  </si>
  <si>
    <t>Gainesville</t>
  </si>
  <si>
    <t>Gary</t>
  </si>
  <si>
    <t>Talking Leaves</t>
  </si>
  <si>
    <t>Glenmont</t>
  </si>
  <si>
    <t>Timber Lake</t>
  </si>
  <si>
    <t>Golconda</t>
  </si>
  <si>
    <t>Tongue Point</t>
  </si>
  <si>
    <t>Grafton</t>
  </si>
  <si>
    <t>Trapper Creek</t>
  </si>
  <si>
    <t>Treasure Island</t>
  </si>
  <si>
    <t>Great Onyx</t>
  </si>
  <si>
    <t>Treasure Lake</t>
  </si>
  <si>
    <t>Gulfport</t>
  </si>
  <si>
    <t>Tulsa</t>
  </si>
  <si>
    <t>Guthrie</t>
  </si>
  <si>
    <t>Turner</t>
  </si>
  <si>
    <t>Harpers Ferry</t>
  </si>
  <si>
    <t>Weber Basin</t>
  </si>
  <si>
    <t>Hawaii</t>
  </si>
  <si>
    <t>Westover</t>
  </si>
  <si>
    <t>Homestead</t>
  </si>
  <si>
    <t>Hubert H. Humphrey</t>
  </si>
  <si>
    <t>Wolf Creek</t>
  </si>
  <si>
    <t>Inland Empire</t>
  </si>
  <si>
    <t>Woodland</t>
  </si>
  <si>
    <t>Iroquois</t>
  </si>
  <si>
    <t>Woodstock</t>
  </si>
  <si>
    <t>Jacksonville</t>
  </si>
  <si>
    <t>Jacobs Creek</t>
  </si>
  <si>
    <t>U.S. DEPARTMENT OF LABOR</t>
  </si>
  <si>
    <t>OFFICE OF JOB CORPS</t>
  </si>
  <si>
    <t>(Budgetary Effective Date of Phase II Salary Increases)</t>
  </si>
  <si>
    <t>Minimum</t>
  </si>
  <si>
    <t>Maximum</t>
  </si>
  <si>
    <t>Employer-Paid Fringe Benefit Totals</t>
  </si>
  <si>
    <t>a) Benefits Sensitive to Base Salary (eg, FICA)</t>
  </si>
  <si>
    <t>b) Benefits Not Sensitive to Salary</t>
  </si>
  <si>
    <t>@100%</t>
  </si>
  <si>
    <t>Midpoint (Used for Budgeting)</t>
  </si>
  <si>
    <t>Range</t>
  </si>
  <si>
    <t xml:space="preserve"> Budgeted Base  Salary+Fringe Costs</t>
  </si>
  <si>
    <t>Average Budgeted Base Compensation As % of DOL Recommended Level</t>
  </si>
  <si>
    <t>DOL Recommended Levels For Base Salary and Base Fringe Benefits (See Note 1 at End)</t>
  </si>
  <si>
    <t>CENTER NAME.....................................................................................</t>
  </si>
  <si>
    <t>CONTRACTOR NAME..........................................................................</t>
  </si>
  <si>
    <t>CONTRACT NUMBER............................................................................</t>
  </si>
  <si>
    <t>Inflation Factors</t>
  </si>
  <si>
    <t>D. GEOGRAPHIC ADJUSTOR FOR THIS CENTER (see DOL_sal tab)...........………………….</t>
  </si>
  <si>
    <t>E. Start Date of This Contract Year............................................................................................</t>
  </si>
  <si>
    <t>Wilmington</t>
  </si>
  <si>
    <t>Hartford</t>
  </si>
  <si>
    <t>Gerald Ford</t>
  </si>
  <si>
    <t>Exeter</t>
  </si>
  <si>
    <t>Carville</t>
  </si>
  <si>
    <t xml:space="preserve">Other: </t>
  </si>
  <si>
    <t xml:space="preserve">Other:  </t>
  </si>
  <si>
    <t>US DEPARTMENT OF LABOR</t>
  </si>
  <si>
    <t>Geographic Differentials in Cost of Labor</t>
  </si>
  <si>
    <t>Data Reported for All Available Locations</t>
  </si>
  <si>
    <t>Comparison Cities</t>
  </si>
  <si>
    <t>Palmer,  Alaska</t>
  </si>
  <si>
    <t>Albuquerque,  New Mexico</t>
  </si>
  <si>
    <t>Anaconda,  Montana</t>
  </si>
  <si>
    <t>Waldport,  Oregon</t>
  </si>
  <si>
    <t>Arecibo,  Puerto Rico</t>
  </si>
  <si>
    <t>Atlanta,  Georgia</t>
  </si>
  <si>
    <t>Atterbury</t>
  </si>
  <si>
    <t>Franklin,  Indiana</t>
  </si>
  <si>
    <t>Orangeburg,  South Carolina</t>
  </si>
  <si>
    <t>Coamo,  Puerto Rico</t>
  </si>
  <si>
    <t>Batesville,  Mississippi</t>
  </si>
  <si>
    <t>Rhinelander,  Wisconsin</t>
  </si>
  <si>
    <t>Marion,  Virginia</t>
  </si>
  <si>
    <t>Rapid City,  South Dakota</t>
  </si>
  <si>
    <t>Brooklyn</t>
  </si>
  <si>
    <t>Brooklyn,  New York</t>
  </si>
  <si>
    <t>Brunswick,  Georgia</t>
  </si>
  <si>
    <t>Carl D. Perkins</t>
  </si>
  <si>
    <t>Langley,  Kentucky</t>
  </si>
  <si>
    <t>Geismar,  Louisiana</t>
  </si>
  <si>
    <t>Burlington,  Washington</t>
  </si>
  <si>
    <t>Cass</t>
  </si>
  <si>
    <t>Bentonville,  Arkansas</t>
  </si>
  <si>
    <t>Fredonia,  New York</t>
  </si>
  <si>
    <t>Nampa,  Idaho</t>
  </si>
  <si>
    <t>Charleston,  West Virginia</t>
  </si>
  <si>
    <t>Chicago,  Illinois</t>
  </si>
  <si>
    <t>Cincinnati,  Ohio</t>
  </si>
  <si>
    <t>Clearfield,  Utah</t>
  </si>
  <si>
    <t>Cleveland,  Ohio</t>
  </si>
  <si>
    <t>Pueblo,  Colorado</t>
  </si>
  <si>
    <t>Moses Lake,  Washington</t>
  </si>
  <si>
    <t>Statewide,  Connecticut</t>
  </si>
  <si>
    <t>Republic,  Washington</t>
  </si>
  <si>
    <t>David L. Carrasco</t>
  </si>
  <si>
    <t>El Paso,  Texas</t>
  </si>
  <si>
    <t>Dayton,  Ohio</t>
  </si>
  <si>
    <t>Port Jervis,  New York</t>
  </si>
  <si>
    <t>Sergeant Bluff,  Iowa</t>
  </si>
  <si>
    <t>Detroit,  Michigan</t>
  </si>
  <si>
    <t>Earle C. Clements</t>
  </si>
  <si>
    <t>Henderson,  Kentucky</t>
  </si>
  <si>
    <t>Edison,  New Jersey</t>
  </si>
  <si>
    <t>Excelsior Springs,  Missouri</t>
  </si>
  <si>
    <t>Kingston,  Rhode Island</t>
  </si>
  <si>
    <t>Coeburn,  Virginia</t>
  </si>
  <si>
    <t>Flint</t>
  </si>
  <si>
    <t>Flint,  Michigan</t>
  </si>
  <si>
    <t>Manhattan,  Kansas</t>
  </si>
  <si>
    <t>Union Gap,  Washington</t>
  </si>
  <si>
    <t>Fred G Acosta</t>
  </si>
  <si>
    <t>Tucson,  Arizona</t>
  </si>
  <si>
    <t>Winchester,  Kentucky</t>
  </si>
  <si>
    <t>Gadsden,  Alabama</t>
  </si>
  <si>
    <t>Gainesville,  Florida</t>
  </si>
  <si>
    <t>San Marcos,  Texas</t>
  </si>
  <si>
    <t>Grand Rapids,  Michigan</t>
  </si>
  <si>
    <t>Glenmont,  New York</t>
  </si>
  <si>
    <t>Harrisburg,  Illinois</t>
  </si>
  <si>
    <t>Grafton,  Massachusetts</t>
  </si>
  <si>
    <t>Bowling Green,  Kentucky</t>
  </si>
  <si>
    <t>Gulfport,  Mississippi</t>
  </si>
  <si>
    <t>Guthrie,  Oklahoma</t>
  </si>
  <si>
    <t>Charles Town,  West Virginia</t>
  </si>
  <si>
    <t>Hartford,  Connecticut</t>
  </si>
  <si>
    <t>Waimanalo,  Hawaii</t>
  </si>
  <si>
    <t>Homestead,  Florida</t>
  </si>
  <si>
    <t>St Paul,  Minnesota</t>
  </si>
  <si>
    <t>Indypendence</t>
  </si>
  <si>
    <t>Indianapolis,  Indiana</t>
  </si>
  <si>
    <t>San Bernardino,  California</t>
  </si>
  <si>
    <t>Albion,  New York</t>
  </si>
  <si>
    <t>Jacksonville,  Florida</t>
  </si>
  <si>
    <t>Bristol,  Tennessee</t>
  </si>
  <si>
    <t>Joliet,  Illinois</t>
  </si>
  <si>
    <t>Hazleton,  Pennsylvania</t>
  </si>
  <si>
    <t>Polson,  Montana</t>
  </si>
  <si>
    <t>Henderson,  North Carolina</t>
  </si>
  <si>
    <t>Laredo,  Texas</t>
  </si>
  <si>
    <t>Little Rock,  Arkansas</t>
  </si>
  <si>
    <t>Long Beach,  California</t>
  </si>
  <si>
    <t>Presque Isle, Maine</t>
  </si>
  <si>
    <t>Los Angeles,  California</t>
  </si>
  <si>
    <t>Lyndon B. Johnson</t>
  </si>
  <si>
    <t>Franklin,  North Carolina</t>
  </si>
  <si>
    <t>Memphis,  Tennessee</t>
  </si>
  <si>
    <t>Miami,  Florida</t>
  </si>
  <si>
    <t>Dexter,  Missouri</t>
  </si>
  <si>
    <t>Statewide,  Mississippi</t>
  </si>
  <si>
    <t>Montgomery</t>
  </si>
  <si>
    <t>Montgomery,  Alabama</t>
  </si>
  <si>
    <t>Madisonville,  Kentucky</t>
  </si>
  <si>
    <t>New Orleans,  Louisiana</t>
  </si>
  <si>
    <t>Mckinney,  Texas</t>
  </si>
  <si>
    <t>Burlington-Downtown,  Vermont</t>
  </si>
  <si>
    <t>Bryson City,  North Carolina</t>
  </si>
  <si>
    <t>Lynchburg,  Virginia</t>
  </si>
  <si>
    <t>Oneonta,  New York</t>
  </si>
  <si>
    <t>Camden,  Arkansas</t>
  </si>
  <si>
    <t>Bangor,  Maine</t>
  </si>
  <si>
    <t>Philadelphia,  Pennsylvania</t>
  </si>
  <si>
    <t>Phoenix,  Arizona</t>
  </si>
  <si>
    <t>Corbin,  Kentucky</t>
  </si>
  <si>
    <t>Scottsbluff,  Nebraska</t>
  </si>
  <si>
    <t>Pittsburgh,  Pennsylvania</t>
  </si>
  <si>
    <t>PIVOT</t>
  </si>
  <si>
    <t>Portland,  Oregon</t>
  </si>
  <si>
    <t>District Of Columbia,  District of Columbia</t>
  </si>
  <si>
    <t>Quetin N. Burdick</t>
  </si>
  <si>
    <t>Minot,  North Dakota</t>
  </si>
  <si>
    <t>Ramey</t>
  </si>
  <si>
    <t>Aguadilla,  Puerto Rico</t>
  </si>
  <si>
    <t>Towanda,  Pennsylvania</t>
  </si>
  <si>
    <t>Roswell,  New Mexico</t>
  </si>
  <si>
    <t>Sacramento,  California</t>
  </si>
  <si>
    <t>San Diego,  California</t>
  </si>
  <si>
    <t>San Jose,  California</t>
  </si>
  <si>
    <t>Brevard,  North Carolina</t>
  </si>
  <si>
    <t>Shreveport,  Louisiana</t>
  </si>
  <si>
    <t>Leominster,  Massachusetts</t>
  </si>
  <si>
    <t>Reno,  Nevada</t>
  </si>
  <si>
    <t>South Bronx</t>
  </si>
  <si>
    <t>Bronx,  New York</t>
  </si>
  <si>
    <t>Troutdale,  Oregon</t>
  </si>
  <si>
    <t>St Louis</t>
  </si>
  <si>
    <t>St Louis,  Missouri</t>
  </si>
  <si>
    <t>Muskogee,  Oklahoma</t>
  </si>
  <si>
    <t>Estacada,  Oregon</t>
  </si>
  <si>
    <t>Astoria,  Oregon</t>
  </si>
  <si>
    <t>Hamilton,  Montana</t>
  </si>
  <si>
    <t>San Francisco,  California</t>
  </si>
  <si>
    <t>Lawton,  Oklahoma</t>
  </si>
  <si>
    <t>Tulsa,  Oklahoma</t>
  </si>
  <si>
    <t>Albany,  Georgia</t>
  </si>
  <si>
    <t>Ogden,  Utah</t>
  </si>
  <si>
    <t>Chicopee,  Massachusetts</t>
  </si>
  <si>
    <t>Whitney M. Young Jr.</t>
  </si>
  <si>
    <t>Crestwood,  Kentucky</t>
  </si>
  <si>
    <t>Wilmington,  Delaware</t>
  </si>
  <si>
    <t>Sutherlin,  Oregon</t>
  </si>
  <si>
    <t>Laurel,  Maryland</t>
  </si>
  <si>
    <t>Randallstown,  Maryland</t>
  </si>
  <si>
    <t>* Note New Orleans, Louisana and Gulfport, Mississippi information is pre-Hurricane Katrina</t>
  </si>
  <si>
    <t>THIS IS THE CORRECT CURRENT MODEL 11-24-08 TW</t>
  </si>
  <si>
    <r>
      <t xml:space="preserve">ADJUSTMENTS TO PHASE II </t>
    </r>
    <r>
      <rPr>
        <b/>
        <sz val="11"/>
        <rFont val="Arial"/>
        <family val="2"/>
      </rPr>
      <t>ANNUAL SALARY</t>
    </r>
    <r>
      <rPr>
        <b/>
        <sz val="10"/>
        <rFont val="Arial"/>
        <family val="2"/>
      </rPr>
      <t xml:space="preserve"> LEVELS:  INFLATION &amp; GEOGRAPHIC LOCATION</t>
    </r>
  </si>
  <si>
    <t>Contract Year</t>
  </si>
  <si>
    <t>(Applies to First Year of New Contract)</t>
  </si>
  <si>
    <t>1. Contract Start Date</t>
  </si>
  <si>
    <t>Range information displayed for information only.  Budget calculations are based on Midpoints.</t>
  </si>
  <si>
    <t>2. Infl Adjustment Factor</t>
  </si>
  <si>
    <t>2. Applicable Inflation Year Start Date</t>
  </si>
  <si>
    <t>3. Geo Adjustment  Factor</t>
  </si>
  <si>
    <t>3. Inflation Factor for This Inflation Year</t>
  </si>
  <si>
    <t>4. Net Adj (Line 2 x Line 3)</t>
  </si>
  <si>
    <t>4. Elapsed Time in Days (Line 1 minus Line 2)</t>
  </si>
  <si>
    <t>5. Elapsed Time in Terms of Years (Line 4 / 365.25 Days)</t>
  </si>
  <si>
    <t>6. Inflation Factors: 10/01/2007 Thru Contract Start Date</t>
  </si>
  <si>
    <t>a. Cumulative Thru Prior Inflation Year</t>
  </si>
  <si>
    <t xml:space="preserve">b. Added Infl, Time Elapsed  This Year (Line 3 ^ Line 5) </t>
  </si>
  <si>
    <t>c. Cumulative Infl Thru Contract Start Date (6a x 6b)</t>
  </si>
  <si>
    <t>d. Inflation Since Preceding Contract Year</t>
  </si>
  <si>
    <t>INFLATION YEAR DATA</t>
  </si>
  <si>
    <t>Days Duration</t>
  </si>
  <si>
    <t>Infl Factor This Year</t>
  </si>
  <si>
    <t>Cum Thru Prior Year</t>
  </si>
  <si>
    <t>Start Date</t>
  </si>
  <si>
    <t>End Date</t>
  </si>
  <si>
    <t xml:space="preserve"> Annual Salary Midpoints @91.65% of Levels Recommended as of </t>
  </si>
  <si>
    <t>enter $ for all Line 1 Staff</t>
  </si>
  <si>
    <t>J.</t>
  </si>
  <si>
    <t>OA/CTS Director</t>
  </si>
  <si>
    <t>OA Manager</t>
  </si>
  <si>
    <t>Admissions Counselor</t>
  </si>
  <si>
    <t>Secretary</t>
  </si>
  <si>
    <t>K.</t>
  </si>
  <si>
    <t>CTS Manager</t>
  </si>
  <si>
    <t>Career Transition Counselor</t>
  </si>
  <si>
    <t>CAREER TECHNICAL TRAINING PERSONNEL EXPENSE (Line 03)</t>
  </si>
  <si>
    <t>CTT Manager</t>
  </si>
  <si>
    <t>CTT Instructor</t>
  </si>
  <si>
    <t>CTSTProject Coordinator</t>
  </si>
  <si>
    <t>Physician</t>
  </si>
  <si>
    <t>Mental Health Consultant3</t>
  </si>
  <si>
    <t>Dental Hygientist</t>
  </si>
  <si>
    <t>Subcontracted Medical Staff</t>
  </si>
  <si>
    <t>FTE</t>
  </si>
  <si>
    <t>Annual Amount</t>
  </si>
  <si>
    <t>Other</t>
  </si>
  <si>
    <t>Other Personnel Expense Not Listed Above...................................…</t>
  </si>
  <si>
    <t>CAREER PREPARATION/CAREER TRANSITION PERSONNEL (Line 13)</t>
  </si>
  <si>
    <t>Career Development Manager</t>
  </si>
  <si>
    <t>CPP Instructor</t>
  </si>
  <si>
    <t>Career Transition Readiness Inst.</t>
  </si>
  <si>
    <t>enter $ for all Line 3 Staff</t>
  </si>
  <si>
    <t>enter $ for all Line 5 Staff</t>
  </si>
  <si>
    <t>enter $ for all Line 9 Staff</t>
  </si>
  <si>
    <t>enter $ for all Line 11 Staff</t>
  </si>
  <si>
    <t>enter $ for all Line 13 Staff</t>
  </si>
  <si>
    <t>enter $ for all Line 15 Staff</t>
  </si>
  <si>
    <t>enter $ for all Line 18 Staff</t>
  </si>
  <si>
    <t>enter $ for all Line 20 Staff</t>
  </si>
  <si>
    <t>enter $ for all OA Staff</t>
  </si>
  <si>
    <t>enter $ for all CTS Staff</t>
  </si>
  <si>
    <t>CAREER SUCCESS PERSONNEL EXPENSE (Line 05)</t>
  </si>
  <si>
    <t>Total FTEs</t>
  </si>
  <si>
    <t>Total Contractor FTEs</t>
  </si>
  <si>
    <t>Total Medical Subcontracted FTEs</t>
  </si>
  <si>
    <t>Total Fringe</t>
  </si>
  <si>
    <t>Subtotal</t>
  </si>
  <si>
    <t>Total Base Salaries</t>
  </si>
  <si>
    <t>Total Labor Float</t>
  </si>
  <si>
    <t>OT/Holiday/Night Diff</t>
  </si>
  <si>
    <t>Incentive/Bonus</t>
  </si>
  <si>
    <t>Medical Subcontracts</t>
  </si>
  <si>
    <t>xxxxxxxxx</t>
  </si>
  <si>
    <t>Happy Vally</t>
  </si>
  <si>
    <t>CTT Testing Coordinator</t>
  </si>
  <si>
    <t>SmoothOperator</t>
  </si>
  <si>
    <t>b) Overtime...........................................................................................</t>
  </si>
  <si>
    <t>CAREER TRANSION PERSONNEL EXPENSE (for CTS attached to center contracts)</t>
  </si>
  <si>
    <t>OUTREACH AND ADMISSIONS PERSONNEL EXPENSE (for OA attached to center contracts)</t>
  </si>
  <si>
    <t>It is understood that this spreadsheet should not be taken as a DOL-mandate to pay salaries and fringe benefits at the exact rates reflected in the "DOL-Recommended" column.  Instead, this spreadsheet has been desigend as an analytical tool that can be used by regional and contractor staff to identify and possibly research those instances where budgeted compensation rates are at substantial variance with the levels recommended by DOL.</t>
  </si>
  <si>
    <t>XXXXX</t>
  </si>
  <si>
    <t>DOL Recommended Levels For Base Salary and Base Fringe Benefits</t>
  </si>
  <si>
    <t>OUTREACH AND ADMISSIONS PERSONNEL EXPENSE (for OA stand alone contracts)</t>
  </si>
  <si>
    <t>CAREER TRANSION PERSONNEL EXPENSE (for CTS stand alone contracts)</t>
  </si>
  <si>
    <t>1, Contract Year Start Date in PY09</t>
  </si>
  <si>
    <t>E. Contract Year Start and End Dates............................................................................................</t>
  </si>
  <si>
    <t>F.  CONTRACT YEAR DAYS/PRORATION</t>
  </si>
  <si>
    <t>Total Budgeted Costs - Prorated for shortened CY if applicable</t>
  </si>
  <si>
    <t>Line 13</t>
  </si>
  <si>
    <t>Recreation Manager/Supervisor</t>
  </si>
  <si>
    <t>Student Personnel Officer</t>
  </si>
  <si>
    <t>Senior/Lead/Supervisory Security Off.</t>
  </si>
  <si>
    <t>** NOTE For S.O. split as Drivers fractional FTEs are recorded here and on Line 09.</t>
  </si>
  <si>
    <t>Maintenance Engineer</t>
  </si>
  <si>
    <t>Maintenance Manager/Supervisor</t>
  </si>
  <si>
    <t>b) Overtime.....................................................................................................</t>
  </si>
  <si>
    <t>Other Personnel Expense Not Listed Above..................................................</t>
  </si>
  <si>
    <t>a) Less Labor Float (Vacancy Savings)........................</t>
  </si>
  <si>
    <t>b) Overtime...................................................................................................</t>
  </si>
  <si>
    <t>b) Overtime....................................................................................................</t>
  </si>
  <si>
    <t>Residential Advisor</t>
  </si>
  <si>
    <t>c) Incentive Pay/Bonus Pool..........................................................................................................</t>
  </si>
  <si>
    <r>
      <t>Doctor of Medicine</t>
    </r>
    <r>
      <rPr>
        <b/>
        <sz val="8"/>
        <rFont val="Arial"/>
        <family val="2"/>
      </rPr>
      <t xml:space="preserve"> </t>
    </r>
    <r>
      <rPr>
        <b/>
        <sz val="8"/>
        <color indexed="10"/>
        <rFont val="Arial"/>
        <family val="2"/>
      </rPr>
      <t>(Center Staff Only)</t>
    </r>
  </si>
  <si>
    <r>
      <t>Dentist</t>
    </r>
    <r>
      <rPr>
        <b/>
        <sz val="8"/>
        <rFont val="Arial"/>
        <family val="2"/>
      </rPr>
      <t xml:space="preserve"> </t>
    </r>
    <r>
      <rPr>
        <b/>
        <sz val="8"/>
        <color indexed="10"/>
        <rFont val="Arial"/>
        <family val="2"/>
      </rPr>
      <t>(Center Staff Only)</t>
    </r>
  </si>
  <si>
    <r>
      <t xml:space="preserve">Dental Hygienist </t>
    </r>
    <r>
      <rPr>
        <b/>
        <sz val="8"/>
        <color indexed="10"/>
        <rFont val="Arial"/>
        <family val="2"/>
      </rPr>
      <t>(Center Staff Only)</t>
    </r>
  </si>
  <si>
    <r>
      <t xml:space="preserve">Dental Assistant </t>
    </r>
    <r>
      <rPr>
        <b/>
        <sz val="8"/>
        <color indexed="10"/>
        <rFont val="Arial"/>
        <family val="2"/>
      </rPr>
      <t>(Center Staff Only)</t>
    </r>
  </si>
  <si>
    <t>Clerk/Receptionist/Records</t>
  </si>
  <si>
    <t>Admin/Finance Director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</si>
</sst>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
    <numFmt numFmtId="176" formatCode="&quot;$&quot;#,##0.0_);\(&quot;$&quot;#,##0.0\)"/>
    <numFmt numFmtId="177" formatCode="mm/dd/yy"/>
    <numFmt numFmtId="178" formatCode="#,##0.0000_);\(#,##0.0000\)"/>
    <numFmt numFmtId="179" formatCode="&quot;$&quot;#,##0.0000_);\(&quot;$&quot;#,##0.0000\)"/>
    <numFmt numFmtId="180" formatCode="&quot;$&quot;#,##0"/>
    <numFmt numFmtId="181" formatCode="[$-409]dddd\,\ mmmm\ dd\,\ yyyy"/>
    <numFmt numFmtId="182" formatCode="mm/dd/yy;@"/>
    <numFmt numFmtId="183" formatCode="m/d/yy;@"/>
    <numFmt numFmtId="184" formatCode="_(* #,##0.0_);_(* \(#,##0.0\);_(* &quot;-&quot;??_);_(@_)"/>
    <numFmt numFmtId="185" formatCode="0.0"/>
    <numFmt numFmtId="186" formatCode="#,##0.000"/>
    <numFmt numFmtId="187" formatCode="&quot;$&quot;#,##0.000_);\(&quot;$&quot;#,##0.000\)"/>
    <numFmt numFmtId="188" formatCode="&quot;$&quot;#,##0.00000_);\(&quot;$&quot;#,##0.00000\)"/>
    <numFmt numFmtId="189" formatCode="m/d/yyyy;@"/>
    <numFmt numFmtId="190" formatCode="#,##0.0000000_);\(#,##0.0000000\)"/>
    <numFmt numFmtId="191" formatCode="#,##0.00000_);\(#,##0.00000\)"/>
    <numFmt numFmtId="192" formatCode="0.00_);\(0.00\)"/>
    <numFmt numFmtId="193" formatCode="_(* #,##0_);_(* \(#,##0\);_(* &quot;-&quot;??_);_(@_)"/>
    <numFmt numFmtId="194" formatCode="0.0_);\(0.0\)"/>
  </numFmts>
  <fonts count="56">
    <font>
      <sz val="10"/>
      <name val="Arial"/>
      <family val="0"/>
    </font>
    <font>
      <b/>
      <sz val="12"/>
      <name val="Arial"/>
      <family val="0"/>
    </font>
    <font>
      <b/>
      <sz val="10"/>
      <name val="Arial"/>
      <family val="0"/>
    </font>
    <font>
      <i/>
      <sz val="10"/>
      <name val="Arial"/>
      <family val="0"/>
    </font>
    <font>
      <b/>
      <sz val="10"/>
      <color indexed="10"/>
      <name val="Arial"/>
      <family val="2"/>
    </font>
    <font>
      <b/>
      <sz val="10"/>
      <color indexed="9"/>
      <name val="Arial"/>
      <family val="2"/>
    </font>
    <font>
      <sz val="11"/>
      <name val="Times New Roman"/>
      <family val="1"/>
    </font>
    <font>
      <u val="single"/>
      <sz val="7"/>
      <color indexed="12"/>
      <name val="Arial"/>
      <family val="0"/>
    </font>
    <font>
      <u val="single"/>
      <sz val="7"/>
      <color indexed="36"/>
      <name val="Arial"/>
      <family val="0"/>
    </font>
    <font>
      <b/>
      <i/>
      <sz val="10"/>
      <name val="Times New Roman"/>
      <family val="1"/>
    </font>
    <font>
      <b/>
      <sz val="6"/>
      <color indexed="9"/>
      <name val="Arial"/>
      <family val="2"/>
    </font>
    <font>
      <sz val="6"/>
      <name val="Arial"/>
      <family val="2"/>
    </font>
    <font>
      <sz val="10"/>
      <color indexed="9"/>
      <name val="Arial"/>
      <family val="2"/>
    </font>
    <font>
      <b/>
      <sz val="11"/>
      <name val="Arial"/>
      <family val="2"/>
    </font>
    <font>
      <b/>
      <sz val="14"/>
      <color indexed="9"/>
      <name val="Arial"/>
      <family val="2"/>
    </font>
    <font>
      <b/>
      <sz val="10"/>
      <color indexed="13"/>
      <name val="Arial"/>
      <family val="2"/>
    </font>
    <font>
      <b/>
      <sz val="11"/>
      <color indexed="13"/>
      <name val="Arial"/>
      <family val="2"/>
    </font>
    <font>
      <b/>
      <u val="single"/>
      <sz val="10"/>
      <name val="Arial"/>
      <family val="2"/>
    </font>
    <font>
      <sz val="9"/>
      <name val="Arial"/>
      <family val="2"/>
    </font>
    <font>
      <b/>
      <sz val="8"/>
      <name val="Arial"/>
      <family val="2"/>
    </font>
    <font>
      <sz val="12"/>
      <name val="Arial"/>
      <family val="2"/>
    </font>
    <font>
      <sz val="10"/>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indexed="10"/>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43"/>
        <bgColor indexed="64"/>
      </patternFill>
    </fill>
    <fill>
      <patternFill patternType="solid">
        <fgColor indexed="43"/>
        <bgColor indexed="64"/>
      </patternFill>
    </fill>
    <fill>
      <patternFill patternType="solid">
        <fgColor indexed="34"/>
        <bgColor indexed="64"/>
      </patternFill>
    </fill>
    <fill>
      <patternFill patternType="solid">
        <fgColor indexed="42"/>
        <bgColor indexed="64"/>
      </patternFill>
    </fill>
    <fill>
      <patternFill patternType="solid">
        <fgColor indexed="3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8"/>
        <bgColor indexed="64"/>
      </patternFill>
    </fill>
    <fill>
      <patternFill patternType="solid">
        <fgColor indexed="18"/>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style="thin"/>
      <bottom style="double"/>
    </border>
    <border>
      <left style="thin"/>
      <right style="thin"/>
      <top style="thin"/>
      <bottom style="medium"/>
    </border>
    <border>
      <left style="thin"/>
      <right style="medium"/>
      <top style="thin"/>
      <bottom style="thin"/>
    </border>
    <border>
      <left style="thin"/>
      <right>
        <color indexed="63"/>
      </right>
      <top>
        <color indexed="63"/>
      </top>
      <bottom style="medium"/>
    </border>
    <border>
      <left>
        <color indexed="63"/>
      </left>
      <right>
        <color indexed="63"/>
      </right>
      <top style="thin"/>
      <bottom style="thin"/>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s>
  <cellStyleXfs count="6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2">
    <xf numFmtId="5" fontId="0" fillId="0" borderId="0" xfId="0" applyNumberFormat="1" applyAlignment="1">
      <alignment/>
    </xf>
    <xf numFmtId="0" fontId="0" fillId="0" borderId="0" xfId="0" applyNumberFormat="1" applyFont="1" applyFill="1" applyBorder="1" applyAlignment="1" applyProtection="1">
      <alignment/>
      <protection/>
    </xf>
    <xf numFmtId="5" fontId="0" fillId="0" borderId="0" xfId="0" applyNumberFormat="1" applyBorder="1" applyAlignment="1">
      <alignment horizontal="center"/>
    </xf>
    <xf numFmtId="5" fontId="2" fillId="0" borderId="0" xfId="0" applyNumberFormat="1" applyFont="1" applyFill="1" applyBorder="1" applyAlignment="1">
      <alignment horizontal="center"/>
    </xf>
    <xf numFmtId="0" fontId="2" fillId="0" borderId="0" xfId="0" applyNumberFormat="1" applyFont="1" applyFill="1" applyBorder="1" applyAlignment="1" applyProtection="1">
      <alignment/>
      <protection/>
    </xf>
    <xf numFmtId="5" fontId="0" fillId="0" borderId="0" xfId="0" applyNumberFormat="1" applyFill="1" applyBorder="1" applyAlignment="1">
      <alignment/>
    </xf>
    <xf numFmtId="5" fontId="0" fillId="0" borderId="0" xfId="0" applyNumberFormat="1" applyAlignment="1">
      <alignment horizontal="center"/>
    </xf>
    <xf numFmtId="5" fontId="0" fillId="0" borderId="0" xfId="0" applyNumberFormat="1" applyFill="1" applyAlignment="1">
      <alignment horizontal="center"/>
    </xf>
    <xf numFmtId="5" fontId="0" fillId="0" borderId="0" xfId="0" applyNumberFormat="1" applyFill="1" applyBorder="1" applyAlignment="1">
      <alignment horizontal="center"/>
    </xf>
    <xf numFmtId="5" fontId="2" fillId="0" borderId="10" xfId="0" applyNumberFormat="1" applyFont="1" applyBorder="1" applyAlignment="1">
      <alignment horizontal="center" wrapText="1"/>
    </xf>
    <xf numFmtId="5" fontId="1" fillId="33" borderId="11" xfId="0" applyNumberFormat="1" applyFont="1" applyFill="1" applyBorder="1" applyAlignment="1">
      <alignment horizontal="center"/>
    </xf>
    <xf numFmtId="1" fontId="0" fillId="0" borderId="0" xfId="0" applyNumberFormat="1" applyAlignment="1">
      <alignment horizontal="center"/>
    </xf>
    <xf numFmtId="1" fontId="0" fillId="0" borderId="0" xfId="0" applyNumberFormat="1" applyAlignment="1">
      <alignment/>
    </xf>
    <xf numFmtId="180" fontId="4" fillId="0" borderId="0" xfId="0" applyNumberFormat="1" applyFont="1" applyFill="1" applyBorder="1" applyAlignment="1">
      <alignment horizontal="center"/>
    </xf>
    <xf numFmtId="180" fontId="2" fillId="0" borderId="0" xfId="0" applyNumberFormat="1" applyFont="1" applyFill="1" applyBorder="1" applyAlignment="1">
      <alignment horizontal="center"/>
    </xf>
    <xf numFmtId="178" fontId="5" fillId="34" borderId="11" xfId="0" applyNumberFormat="1" applyFont="1" applyFill="1" applyBorder="1" applyAlignment="1">
      <alignment horizontal="center"/>
    </xf>
    <xf numFmtId="178" fontId="5" fillId="35" borderId="11" xfId="0" applyNumberFormat="1" applyFont="1" applyFill="1" applyBorder="1" applyAlignment="1">
      <alignment horizontal="center"/>
    </xf>
    <xf numFmtId="1" fontId="5" fillId="34" borderId="11" xfId="0" applyNumberFormat="1" applyFont="1" applyFill="1" applyBorder="1" applyAlignment="1">
      <alignment horizontal="center"/>
    </xf>
    <xf numFmtId="174" fontId="5" fillId="34" borderId="11" xfId="0" applyNumberFormat="1" applyFont="1" applyFill="1" applyBorder="1" applyAlignment="1">
      <alignment horizontal="center"/>
    </xf>
    <xf numFmtId="5" fontId="5" fillId="34" borderId="11" xfId="0" applyNumberFormat="1" applyFont="1" applyFill="1" applyBorder="1" applyAlignment="1">
      <alignment horizontal="left" indent="1"/>
    </xf>
    <xf numFmtId="5" fontId="2" fillId="0" borderId="12" xfId="0" applyNumberFormat="1" applyFont="1" applyBorder="1" applyAlignment="1">
      <alignment horizontal="center"/>
    </xf>
    <xf numFmtId="5" fontId="2" fillId="0" borderId="0"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vertical="top"/>
    </xf>
    <xf numFmtId="173" fontId="2" fillId="36" borderId="11" xfId="0" applyNumberFormat="1" applyFont="1" applyFill="1" applyBorder="1" applyAlignment="1">
      <alignment horizontal="right" vertical="top" indent="2"/>
    </xf>
    <xf numFmtId="0" fontId="0" fillId="0" borderId="0" xfId="0" applyAlignment="1">
      <alignment vertical="top"/>
    </xf>
    <xf numFmtId="173" fontId="0" fillId="0" borderId="0" xfId="0" applyNumberFormat="1" applyAlignment="1">
      <alignment vertical="top"/>
    </xf>
    <xf numFmtId="0" fontId="6" fillId="0" borderId="0" xfId="0" applyFont="1" applyBorder="1" applyAlignment="1">
      <alignment vertical="top"/>
    </xf>
    <xf numFmtId="173" fontId="6" fillId="0" borderId="0" xfId="0" applyNumberFormat="1" applyFont="1" applyBorder="1" applyAlignment="1">
      <alignment vertical="top"/>
    </xf>
    <xf numFmtId="5" fontId="0" fillId="0" borderId="0" xfId="0" applyNumberFormat="1" applyFont="1" applyAlignment="1">
      <alignment/>
    </xf>
    <xf numFmtId="173"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1" fontId="5" fillId="34" borderId="11" xfId="0" applyNumberFormat="1" applyFont="1" applyFill="1" applyBorder="1" applyAlignment="1">
      <alignment horizontal="center" vertical="center"/>
    </xf>
    <xf numFmtId="5" fontId="2" fillId="0" borderId="11" xfId="0" applyNumberFormat="1" applyFont="1" applyBorder="1" applyAlignment="1">
      <alignment vertical="center"/>
    </xf>
    <xf numFmtId="189" fontId="2" fillId="33" borderId="15" xfId="0" applyNumberFormat="1" applyFont="1" applyFill="1" applyBorder="1" applyAlignment="1">
      <alignment horizontal="center"/>
    </xf>
    <xf numFmtId="189" fontId="5" fillId="34" borderId="11" xfId="0" applyNumberFormat="1" applyFont="1" applyFill="1" applyBorder="1" applyAlignment="1">
      <alignment horizontal="center"/>
    </xf>
    <xf numFmtId="5" fontId="2" fillId="0" borderId="11" xfId="0" applyNumberFormat="1" applyFont="1" applyBorder="1" applyAlignment="1">
      <alignment/>
    </xf>
    <xf numFmtId="190" fontId="2" fillId="33" borderId="15" xfId="0" applyNumberFormat="1" applyFont="1" applyFill="1" applyBorder="1" applyAlignment="1">
      <alignment horizontal="center"/>
    </xf>
    <xf numFmtId="5" fontId="5" fillId="34" borderId="11" xfId="0" applyNumberFormat="1" applyFont="1" applyFill="1" applyBorder="1" applyAlignment="1">
      <alignment horizontal="left"/>
    </xf>
    <xf numFmtId="10" fontId="2" fillId="33" borderId="15" xfId="0" applyNumberFormat="1" applyFont="1" applyFill="1" applyBorder="1" applyAlignment="1">
      <alignment horizontal="center"/>
    </xf>
    <xf numFmtId="174" fontId="2" fillId="37" borderId="0" xfId="0" applyNumberFormat="1" applyFont="1" applyFill="1" applyBorder="1" applyAlignment="1" applyProtection="1">
      <alignment horizontal="center"/>
      <protection/>
    </xf>
    <xf numFmtId="5" fontId="2" fillId="0" borderId="11" xfId="0" applyNumberFormat="1" applyFont="1" applyBorder="1" applyAlignment="1">
      <alignment horizontal="center"/>
    </xf>
    <xf numFmtId="5" fontId="2" fillId="0" borderId="15" xfId="0" applyNumberFormat="1" applyFont="1" applyBorder="1" applyAlignment="1">
      <alignment horizontal="center"/>
    </xf>
    <xf numFmtId="0" fontId="2" fillId="0" borderId="16" xfId="0" applyNumberFormat="1" applyFont="1" applyFill="1" applyBorder="1" applyAlignment="1" applyProtection="1">
      <alignment horizontal="center"/>
      <protection/>
    </xf>
    <xf numFmtId="37" fontId="2" fillId="33" borderId="11" xfId="0" applyNumberFormat="1" applyFont="1" applyFill="1" applyBorder="1" applyAlignment="1">
      <alignment horizontal="center"/>
    </xf>
    <xf numFmtId="5" fontId="2" fillId="38" borderId="11" xfId="0" applyNumberFormat="1" applyFont="1" applyFill="1" applyBorder="1" applyAlignment="1">
      <alignment horizontal="center"/>
    </xf>
    <xf numFmtId="9" fontId="2" fillId="38" borderId="11" xfId="0" applyNumberFormat="1" applyFont="1" applyFill="1" applyBorder="1" applyAlignment="1">
      <alignment horizontal="center"/>
    </xf>
    <xf numFmtId="5" fontId="15" fillId="34" borderId="11" xfId="0" applyNumberFormat="1" applyFont="1" applyFill="1" applyBorder="1" applyAlignment="1">
      <alignment horizontal="left" indent="1"/>
    </xf>
    <xf numFmtId="5" fontId="16" fillId="34" borderId="11" xfId="0" applyNumberFormat="1" applyFont="1" applyFill="1" applyBorder="1" applyAlignment="1">
      <alignment horizontal="left"/>
    </xf>
    <xf numFmtId="190" fontId="16" fillId="34" borderId="11" xfId="0" applyNumberFormat="1" applyFont="1" applyFill="1" applyBorder="1" applyAlignment="1">
      <alignment horizontal="center"/>
    </xf>
    <xf numFmtId="174" fontId="16" fillId="34" borderId="11" xfId="0" applyNumberFormat="1" applyFont="1" applyFill="1" applyBorder="1" applyAlignment="1">
      <alignment horizontal="center"/>
    </xf>
    <xf numFmtId="5" fontId="5" fillId="34" borderId="11" xfId="0" applyNumberFormat="1" applyFont="1" applyFill="1" applyBorder="1" applyAlignment="1">
      <alignment horizontal="center"/>
    </xf>
    <xf numFmtId="5" fontId="0" fillId="39" borderId="11" xfId="0" applyNumberFormat="1" applyFill="1" applyBorder="1" applyAlignment="1">
      <alignment/>
    </xf>
    <xf numFmtId="5" fontId="0" fillId="35" borderId="11" xfId="0" applyNumberFormat="1" applyFill="1" applyBorder="1" applyAlignment="1">
      <alignment/>
    </xf>
    <xf numFmtId="37" fontId="5" fillId="35" borderId="11" xfId="0" applyNumberFormat="1" applyFont="1" applyFill="1" applyBorder="1" applyAlignment="1">
      <alignment horizontal="center"/>
    </xf>
    <xf numFmtId="191" fontId="5" fillId="35" borderId="11" xfId="0" applyNumberFormat="1" applyFont="1" applyFill="1" applyBorder="1" applyAlignment="1">
      <alignment horizontal="center"/>
    </xf>
    <xf numFmtId="5" fontId="2" fillId="36" borderId="14" xfId="0" applyNumberFormat="1" applyFont="1" applyFill="1" applyBorder="1" applyAlignment="1">
      <alignment horizontal="center"/>
    </xf>
    <xf numFmtId="5" fontId="2" fillId="40" borderId="14" xfId="0" applyNumberFormat="1" applyFont="1" applyFill="1" applyBorder="1" applyAlignment="1" quotePrefix="1">
      <alignment horizontal="center"/>
    </xf>
    <xf numFmtId="10" fontId="13" fillId="36" borderId="14" xfId="56" applyNumberFormat="1" applyFont="1" applyFill="1" applyBorder="1" applyAlignment="1">
      <alignment horizontal="center"/>
    </xf>
    <xf numFmtId="180" fontId="2" fillId="41" borderId="11" xfId="0" applyNumberFormat="1" applyFont="1" applyFill="1" applyBorder="1" applyAlignment="1">
      <alignment horizontal="center"/>
    </xf>
    <xf numFmtId="5" fontId="13" fillId="36" borderId="11" xfId="0" applyNumberFormat="1" applyFont="1" applyFill="1" applyBorder="1" applyAlignment="1">
      <alignment horizontal="center"/>
    </xf>
    <xf numFmtId="5" fontId="0" fillId="0" borderId="0" xfId="0" applyNumberFormat="1" applyFont="1" applyBorder="1" applyAlignment="1">
      <alignment/>
    </xf>
    <xf numFmtId="5" fontId="2" fillId="0" borderId="17" xfId="0" applyNumberFormat="1" applyFont="1" applyFill="1" applyBorder="1" applyAlignment="1">
      <alignment/>
    </xf>
    <xf numFmtId="5" fontId="0" fillId="0" borderId="18" xfId="0" applyNumberFormat="1" applyFont="1" applyFill="1" applyBorder="1" applyAlignment="1">
      <alignment/>
    </xf>
    <xf numFmtId="5" fontId="0" fillId="0" borderId="0" xfId="0" applyNumberFormat="1" applyFont="1" applyFill="1" applyBorder="1" applyAlignment="1">
      <alignment/>
    </xf>
    <xf numFmtId="5" fontId="0" fillId="0" borderId="0" xfId="0" applyNumberFormat="1" applyFont="1" applyFill="1" applyAlignment="1">
      <alignment/>
    </xf>
    <xf numFmtId="5" fontId="0" fillId="0" borderId="19" xfId="0" applyNumberFormat="1" applyFont="1" applyFill="1" applyBorder="1" applyAlignment="1">
      <alignment/>
    </xf>
    <xf numFmtId="5" fontId="0" fillId="0" borderId="20" xfId="0" applyNumberFormat="1" applyFont="1" applyBorder="1" applyAlignment="1">
      <alignment/>
    </xf>
    <xf numFmtId="5" fontId="2" fillId="0" borderId="21" xfId="0" applyNumberFormat="1" applyFont="1" applyFill="1" applyBorder="1" applyAlignment="1">
      <alignment horizontal="center"/>
    </xf>
    <xf numFmtId="5" fontId="2" fillId="0" borderId="22" xfId="0" applyNumberFormat="1" applyFont="1" applyFill="1" applyBorder="1" applyAlignment="1">
      <alignment horizontal="left"/>
    </xf>
    <xf numFmtId="5" fontId="2" fillId="0" borderId="23" xfId="0" applyNumberFormat="1" applyFont="1" applyFill="1" applyBorder="1" applyAlignment="1">
      <alignment horizontal="center"/>
    </xf>
    <xf numFmtId="5" fontId="2" fillId="0" borderId="24" xfId="0" applyNumberFormat="1" applyFont="1" applyFill="1" applyBorder="1" applyAlignment="1">
      <alignment horizontal="center"/>
    </xf>
    <xf numFmtId="173" fontId="2" fillId="42" borderId="22" xfId="0" applyNumberFormat="1" applyFont="1" applyFill="1" applyBorder="1" applyAlignment="1">
      <alignment horizontal="center"/>
    </xf>
    <xf numFmtId="5" fontId="2" fillId="0" borderId="25" xfId="0" applyNumberFormat="1" applyFont="1" applyFill="1" applyBorder="1" applyAlignment="1">
      <alignment horizontal="center"/>
    </xf>
    <xf numFmtId="5" fontId="2" fillId="0" borderId="26" xfId="0" applyNumberFormat="1" applyFont="1" applyFill="1" applyBorder="1" applyAlignment="1">
      <alignment horizontal="center"/>
    </xf>
    <xf numFmtId="173" fontId="2" fillId="0" borderId="10" xfId="0" applyNumberFormat="1" applyFont="1" applyFill="1" applyBorder="1" applyAlignment="1">
      <alignment horizontal="center"/>
    </xf>
    <xf numFmtId="5" fontId="0" fillId="0" borderId="27" xfId="0" applyNumberFormat="1" applyFont="1" applyFill="1" applyBorder="1" applyAlignment="1">
      <alignment/>
    </xf>
    <xf numFmtId="5" fontId="0" fillId="0" borderId="12" xfId="0" applyNumberFormat="1" applyFont="1" applyBorder="1" applyAlignment="1">
      <alignment/>
    </xf>
    <xf numFmtId="5" fontId="2" fillId="0" borderId="10" xfId="0" applyNumberFormat="1" applyFont="1" applyFill="1" applyBorder="1" applyAlignment="1">
      <alignment horizontal="center" wrapText="1"/>
    </xf>
    <xf numFmtId="5" fontId="2" fillId="0" borderId="0" xfId="0" applyNumberFormat="1" applyFont="1" applyFill="1" applyBorder="1" applyAlignment="1">
      <alignment/>
    </xf>
    <xf numFmtId="172" fontId="0" fillId="0" borderId="0" xfId="0" applyNumberFormat="1" applyFont="1" applyBorder="1" applyAlignment="1">
      <alignment/>
    </xf>
    <xf numFmtId="5" fontId="0" fillId="0" borderId="0" xfId="0" applyNumberFormat="1" applyFont="1" applyFill="1" applyBorder="1" applyAlignment="1" applyProtection="1">
      <alignment/>
      <protection/>
    </xf>
    <xf numFmtId="5" fontId="0" fillId="0" borderId="0" xfId="0" applyNumberFormat="1" applyFont="1" applyBorder="1" applyAlignment="1">
      <alignment vertical="center"/>
    </xf>
    <xf numFmtId="5" fontId="0" fillId="0" borderId="0" xfId="0" applyNumberFormat="1" applyFont="1" applyAlignment="1">
      <alignment vertical="center"/>
    </xf>
    <xf numFmtId="5" fontId="2" fillId="0" borderId="19" xfId="0" applyNumberFormat="1" applyFont="1" applyFill="1" applyBorder="1" applyAlignment="1">
      <alignment horizontal="center"/>
    </xf>
    <xf numFmtId="5" fontId="2" fillId="0" borderId="0" xfId="0" applyNumberFormat="1" applyFont="1" applyBorder="1" applyAlignment="1">
      <alignment/>
    </xf>
    <xf numFmtId="5" fontId="2" fillId="0" borderId="0" xfId="0" applyNumberFormat="1" applyFont="1" applyBorder="1" applyAlignment="1">
      <alignment horizontal="left" indent="1"/>
    </xf>
    <xf numFmtId="5" fontId="0" fillId="0" borderId="28" xfId="0" applyNumberFormat="1" applyFont="1" applyFill="1" applyBorder="1" applyAlignment="1">
      <alignment/>
    </xf>
    <xf numFmtId="5" fontId="2" fillId="0" borderId="27" xfId="0" applyNumberFormat="1" applyFont="1" applyFill="1" applyBorder="1" applyAlignment="1">
      <alignment horizontal="center"/>
    </xf>
    <xf numFmtId="5" fontId="2" fillId="0" borderId="12" xfId="0" applyNumberFormat="1" applyFont="1" applyBorder="1" applyAlignment="1">
      <alignment/>
    </xf>
    <xf numFmtId="5" fontId="2" fillId="0" borderId="0" xfId="0" applyNumberFormat="1" applyFont="1" applyFill="1" applyAlignment="1">
      <alignment/>
    </xf>
    <xf numFmtId="5" fontId="2" fillId="0" borderId="27" xfId="0" applyNumberFormat="1" applyFont="1" applyFill="1" applyBorder="1" applyAlignment="1">
      <alignment/>
    </xf>
    <xf numFmtId="172" fontId="2" fillId="0" borderId="12" xfId="0" applyNumberFormat="1" applyFont="1" applyBorder="1" applyAlignment="1">
      <alignment horizontal="center"/>
    </xf>
    <xf numFmtId="5" fontId="2" fillId="0" borderId="18" xfId="0" applyNumberFormat="1" applyFont="1" applyFill="1" applyBorder="1" applyAlignment="1">
      <alignment/>
    </xf>
    <xf numFmtId="172" fontId="0" fillId="0" borderId="18" xfId="0" applyNumberFormat="1" applyFont="1" applyBorder="1" applyAlignment="1">
      <alignment/>
    </xf>
    <xf numFmtId="5" fontId="0" fillId="0" borderId="18" xfId="0" applyNumberFormat="1" applyFont="1" applyBorder="1" applyAlignment="1">
      <alignment/>
    </xf>
    <xf numFmtId="172" fontId="0" fillId="0" borderId="0" xfId="0" applyNumberFormat="1" applyFont="1" applyFill="1" applyBorder="1" applyAlignment="1">
      <alignment/>
    </xf>
    <xf numFmtId="5" fontId="0" fillId="0" borderId="0" xfId="0" applyNumberFormat="1" applyFont="1" applyFill="1" applyBorder="1" applyAlignment="1">
      <alignment horizontal="center"/>
    </xf>
    <xf numFmtId="5" fontId="0" fillId="0" borderId="19" xfId="0" applyNumberFormat="1" applyFont="1" applyBorder="1" applyAlignment="1">
      <alignment/>
    </xf>
    <xf numFmtId="5" fontId="0" fillId="0" borderId="0" xfId="0" applyNumberFormat="1" applyFont="1" applyBorder="1" applyAlignment="1">
      <alignment horizontal="center"/>
    </xf>
    <xf numFmtId="5" fontId="17" fillId="0" borderId="0" xfId="0" applyNumberFormat="1" applyFont="1" applyFill="1" applyBorder="1" applyAlignment="1">
      <alignment/>
    </xf>
    <xf numFmtId="5" fontId="2" fillId="0" borderId="11" xfId="0" applyNumberFormat="1" applyFont="1" applyFill="1" applyBorder="1" applyAlignment="1">
      <alignment/>
    </xf>
    <xf numFmtId="172" fontId="2" fillId="43" borderId="11" xfId="0" applyNumberFormat="1" applyFont="1" applyFill="1" applyBorder="1" applyAlignment="1" applyProtection="1">
      <alignment horizontal="center"/>
      <protection locked="0"/>
    </xf>
    <xf numFmtId="5" fontId="2" fillId="43" borderId="11" xfId="0" applyNumberFormat="1" applyFont="1" applyFill="1" applyBorder="1" applyAlignment="1" applyProtection="1">
      <alignment horizontal="right" indent="1"/>
      <protection locked="0"/>
    </xf>
    <xf numFmtId="5" fontId="2" fillId="44" borderId="11" xfId="0" applyNumberFormat="1" applyFont="1" applyFill="1" applyBorder="1" applyAlignment="1">
      <alignment horizontal="right" indent="1"/>
    </xf>
    <xf numFmtId="1" fontId="2" fillId="33" borderId="11" xfId="0" applyNumberFormat="1" applyFont="1" applyFill="1" applyBorder="1" applyAlignment="1">
      <alignment horizontal="center"/>
    </xf>
    <xf numFmtId="172" fontId="2" fillId="43" borderId="11" xfId="0" applyNumberFormat="1" applyFont="1" applyFill="1" applyBorder="1" applyAlignment="1" applyProtection="1">
      <alignment/>
      <protection locked="0"/>
    </xf>
    <xf numFmtId="4" fontId="2" fillId="43" borderId="11" xfId="0" applyNumberFormat="1" applyFont="1" applyFill="1" applyBorder="1" applyAlignment="1" applyProtection="1">
      <alignment horizontal="center"/>
      <protection locked="0"/>
    </xf>
    <xf numFmtId="1" fontId="2" fillId="43" borderId="11" xfId="0" applyNumberFormat="1" applyFont="1" applyFill="1" applyBorder="1" applyAlignment="1" applyProtection="1">
      <alignment horizontal="center"/>
      <protection locked="0"/>
    </xf>
    <xf numFmtId="172" fontId="0" fillId="0" borderId="0" xfId="0" applyNumberFormat="1" applyFont="1" applyBorder="1" applyAlignment="1">
      <alignment horizontal="center"/>
    </xf>
    <xf numFmtId="5" fontId="0" fillId="0" borderId="0" xfId="0" applyNumberFormat="1" applyFont="1" applyBorder="1" applyAlignment="1">
      <alignment horizontal="right" indent="1"/>
    </xf>
    <xf numFmtId="5" fontId="0" fillId="0" borderId="0" xfId="0" applyNumberFormat="1" applyFont="1" applyFill="1" applyBorder="1" applyAlignment="1" applyProtection="1">
      <alignment horizontal="right" indent="1"/>
      <protection/>
    </xf>
    <xf numFmtId="5" fontId="0" fillId="0" borderId="0" xfId="0" applyNumberFormat="1" applyFont="1" applyFill="1" applyBorder="1" applyAlignment="1">
      <alignment horizontal="right" indent="1"/>
    </xf>
    <xf numFmtId="4" fontId="2" fillId="44" borderId="11" xfId="0" applyNumberFormat="1" applyFont="1" applyFill="1" applyBorder="1" applyAlignment="1">
      <alignment horizontal="center"/>
    </xf>
    <xf numFmtId="5" fontId="2" fillId="0" borderId="0" xfId="0" applyNumberFormat="1" applyFont="1" applyFill="1" applyBorder="1" applyAlignment="1" applyProtection="1">
      <alignment horizontal="right" indent="1"/>
      <protection/>
    </xf>
    <xf numFmtId="5" fontId="2" fillId="0" borderId="0" xfId="0" applyNumberFormat="1" applyFont="1" applyFill="1" applyBorder="1" applyAlignment="1">
      <alignment horizontal="right" indent="1"/>
    </xf>
    <xf numFmtId="0" fontId="0" fillId="0" borderId="0" xfId="0" applyFont="1" applyBorder="1" applyAlignment="1">
      <alignment/>
    </xf>
    <xf numFmtId="5" fontId="2" fillId="33" borderId="11" xfId="0" applyNumberFormat="1" applyFont="1" applyFill="1" applyBorder="1" applyAlignment="1">
      <alignment horizontal="right" indent="1"/>
    </xf>
    <xf numFmtId="5" fontId="2" fillId="42" borderId="11" xfId="0" applyNumberFormat="1" applyFont="1" applyFill="1" applyBorder="1" applyAlignment="1">
      <alignment/>
    </xf>
    <xf numFmtId="5" fontId="2" fillId="0" borderId="0" xfId="0" applyNumberFormat="1" applyFont="1" applyFill="1" applyBorder="1" applyAlignment="1">
      <alignment horizontal="center"/>
    </xf>
    <xf numFmtId="5" fontId="2" fillId="0" borderId="29" xfId="0" applyNumberFormat="1" applyFont="1" applyFill="1" applyBorder="1" applyAlignment="1">
      <alignment horizontal="left" vertical="top" wrapText="1"/>
    </xf>
    <xf numFmtId="5" fontId="0" fillId="0" borderId="30" xfId="0" applyNumberFormat="1" applyFont="1" applyFill="1" applyBorder="1" applyAlignment="1">
      <alignment horizontal="center"/>
    </xf>
    <xf numFmtId="5" fontId="0" fillId="0" borderId="31" xfId="0" applyNumberFormat="1" applyFont="1" applyFill="1" applyBorder="1" applyAlignment="1">
      <alignment horizontal="right" indent="1"/>
    </xf>
    <xf numFmtId="5" fontId="0" fillId="0" borderId="0" xfId="0" applyNumberFormat="1" applyFont="1" applyBorder="1" applyAlignment="1">
      <alignment horizontal="left" indent="1"/>
    </xf>
    <xf numFmtId="5" fontId="0" fillId="0" borderId="27" xfId="0" applyNumberFormat="1" applyFont="1" applyBorder="1" applyAlignment="1">
      <alignment/>
    </xf>
    <xf numFmtId="5" fontId="0" fillId="0" borderId="12" xfId="0" applyNumberFormat="1" applyFont="1" applyBorder="1" applyAlignment="1">
      <alignment horizontal="center"/>
    </xf>
    <xf numFmtId="5" fontId="0" fillId="0" borderId="12" xfId="0" applyNumberFormat="1" applyFont="1" applyBorder="1" applyAlignment="1">
      <alignment horizontal="right" indent="1"/>
    </xf>
    <xf numFmtId="172" fontId="0" fillId="0" borderId="18" xfId="0" applyNumberFormat="1" applyFont="1" applyBorder="1" applyAlignment="1">
      <alignment horizontal="center"/>
    </xf>
    <xf numFmtId="5" fontId="0" fillId="0" borderId="18" xfId="0" applyNumberFormat="1" applyFont="1" applyBorder="1" applyAlignment="1">
      <alignment horizontal="right" indent="1"/>
    </xf>
    <xf numFmtId="5" fontId="0" fillId="0" borderId="18" xfId="0" applyNumberFormat="1" applyFont="1" applyBorder="1" applyAlignment="1">
      <alignment horizontal="center"/>
    </xf>
    <xf numFmtId="172" fontId="0" fillId="0" borderId="0" xfId="0" applyNumberFormat="1" applyFont="1" applyFill="1" applyBorder="1" applyAlignment="1">
      <alignment horizontal="center"/>
    </xf>
    <xf numFmtId="0" fontId="0" fillId="0" borderId="19" xfId="0" applyFont="1" applyBorder="1" applyAlignment="1">
      <alignment/>
    </xf>
    <xf numFmtId="172" fontId="2" fillId="44" borderId="11" xfId="0" applyNumberFormat="1" applyFont="1" applyFill="1" applyBorder="1" applyAlignment="1">
      <alignment horizontal="center"/>
    </xf>
    <xf numFmtId="5" fontId="0" fillId="0" borderId="17" xfId="0" applyNumberFormat="1" applyFont="1" applyBorder="1" applyAlignment="1">
      <alignment/>
    </xf>
    <xf numFmtId="5" fontId="2" fillId="0" borderId="19" xfId="0" applyNumberFormat="1" applyFont="1" applyFill="1" applyBorder="1" applyAlignment="1">
      <alignment/>
    </xf>
    <xf numFmtId="172" fontId="2" fillId="0" borderId="0" xfId="0" applyNumberFormat="1" applyFont="1" applyBorder="1" applyAlignment="1">
      <alignment horizontal="center"/>
    </xf>
    <xf numFmtId="5" fontId="2" fillId="0" borderId="0" xfId="0" applyNumberFormat="1" applyFont="1" applyBorder="1" applyAlignment="1">
      <alignment horizontal="right" indent="1"/>
    </xf>
    <xf numFmtId="5" fontId="2" fillId="0" borderId="12" xfId="0" applyNumberFormat="1" applyFont="1" applyFill="1" applyBorder="1" applyAlignment="1">
      <alignment/>
    </xf>
    <xf numFmtId="5" fontId="0" fillId="0" borderId="12" xfId="0" applyNumberFormat="1" applyFont="1" applyFill="1" applyBorder="1" applyAlignment="1">
      <alignment horizontal="center"/>
    </xf>
    <xf numFmtId="5" fontId="0" fillId="0" borderId="12" xfId="0" applyNumberFormat="1" applyFont="1" applyFill="1" applyBorder="1" applyAlignment="1">
      <alignment horizontal="right" indent="1"/>
    </xf>
    <xf numFmtId="5" fontId="2" fillId="0" borderId="12" xfId="0" applyNumberFormat="1" applyFont="1" applyFill="1" applyBorder="1" applyAlignment="1">
      <alignment horizontal="right" indent="1"/>
    </xf>
    <xf numFmtId="5" fontId="0" fillId="0" borderId="12" xfId="0" applyNumberFormat="1" applyFont="1" applyFill="1" applyBorder="1" applyAlignment="1" applyProtection="1">
      <alignment horizontal="right" indent="1"/>
      <protection/>
    </xf>
    <xf numFmtId="5" fontId="0" fillId="0" borderId="17" xfId="0" applyNumberFormat="1" applyFont="1" applyFill="1" applyBorder="1" applyAlignment="1">
      <alignment/>
    </xf>
    <xf numFmtId="5" fontId="0" fillId="0" borderId="18" xfId="0" applyNumberFormat="1" applyFont="1" applyFill="1" applyBorder="1" applyAlignment="1">
      <alignment horizontal="center"/>
    </xf>
    <xf numFmtId="5" fontId="0" fillId="0" borderId="18" xfId="0" applyNumberFormat="1" applyFont="1" applyFill="1" applyBorder="1" applyAlignment="1">
      <alignment horizontal="right" indent="1"/>
    </xf>
    <xf numFmtId="5" fontId="2" fillId="0" borderId="18" xfId="0" applyNumberFormat="1" applyFont="1" applyFill="1" applyBorder="1" applyAlignment="1">
      <alignment horizontal="right" indent="1"/>
    </xf>
    <xf numFmtId="5" fontId="0" fillId="0" borderId="18" xfId="0" applyNumberFormat="1" applyFont="1" applyFill="1" applyBorder="1" applyAlignment="1" applyProtection="1">
      <alignment horizontal="right" indent="1"/>
      <protection/>
    </xf>
    <xf numFmtId="172" fontId="0" fillId="0" borderId="0" xfId="0" applyNumberFormat="1" applyFont="1" applyAlignment="1">
      <alignment horizontal="center"/>
    </xf>
    <xf numFmtId="5" fontId="0" fillId="0" borderId="0" xfId="0" applyNumberFormat="1" applyFont="1" applyAlignment="1">
      <alignment horizontal="right" indent="1"/>
    </xf>
    <xf numFmtId="172" fontId="0" fillId="0" borderId="0" xfId="0" applyNumberFormat="1" applyFont="1" applyAlignment="1">
      <alignment/>
    </xf>
    <xf numFmtId="173" fontId="0" fillId="0" borderId="0" xfId="56" applyNumberFormat="1" applyFont="1" applyBorder="1" applyAlignment="1">
      <alignment horizontal="center"/>
    </xf>
    <xf numFmtId="5" fontId="2" fillId="37" borderId="11" xfId="0" applyNumberFormat="1" applyFont="1" applyFill="1" applyBorder="1" applyAlignment="1" applyProtection="1">
      <alignment horizontal="right" indent="1"/>
      <protection locked="0"/>
    </xf>
    <xf numFmtId="1" fontId="2" fillId="37" borderId="11" xfId="0" applyNumberFormat="1" applyFont="1" applyFill="1" applyBorder="1" applyAlignment="1" applyProtection="1">
      <alignment horizontal="center"/>
      <protection locked="0"/>
    </xf>
    <xf numFmtId="49" fontId="2" fillId="0" borderId="32"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wrapText="1"/>
    </xf>
    <xf numFmtId="5" fontId="2" fillId="37" borderId="29" xfId="0" applyNumberFormat="1" applyFont="1" applyFill="1" applyBorder="1" applyAlignment="1">
      <alignment horizontal="left" vertical="top" wrapText="1"/>
    </xf>
    <xf numFmtId="5" fontId="2" fillId="37" borderId="30" xfId="0" applyNumberFormat="1" applyFont="1" applyFill="1" applyBorder="1" applyAlignment="1">
      <alignment horizontal="center"/>
    </xf>
    <xf numFmtId="5" fontId="2" fillId="37" borderId="31" xfId="0" applyNumberFormat="1" applyFont="1" applyFill="1" applyBorder="1" applyAlignment="1">
      <alignment horizontal="right" indent="1"/>
    </xf>
    <xf numFmtId="173" fontId="2" fillId="45" borderId="11" xfId="0" applyNumberFormat="1" applyFont="1" applyFill="1" applyBorder="1" applyAlignment="1" applyProtection="1">
      <alignment horizontal="right" indent="1"/>
      <protection locked="0"/>
    </xf>
    <xf numFmtId="5" fontId="0" fillId="0" borderId="0" xfId="0" applyNumberFormat="1" applyFont="1" applyBorder="1" applyAlignment="1" applyProtection="1">
      <alignment/>
      <protection locked="0"/>
    </xf>
    <xf numFmtId="192" fontId="0" fillId="43" borderId="34" xfId="0" applyNumberFormat="1" applyFont="1" applyFill="1" applyBorder="1" applyAlignment="1" applyProtection="1">
      <alignment horizontal="center"/>
      <protection locked="0"/>
    </xf>
    <xf numFmtId="5" fontId="0" fillId="43" borderId="35" xfId="0" applyNumberFormat="1" applyFont="1" applyFill="1" applyBorder="1" applyAlignment="1" applyProtection="1">
      <alignment horizontal="right" indent="1"/>
      <protection locked="0"/>
    </xf>
    <xf numFmtId="192" fontId="0" fillId="43" borderId="0" xfId="0" applyNumberFormat="1" applyFont="1" applyFill="1" applyBorder="1" applyAlignment="1" applyProtection="1">
      <alignment horizontal="center"/>
      <protection locked="0"/>
    </xf>
    <xf numFmtId="5" fontId="0" fillId="43" borderId="36" xfId="0" applyNumberFormat="1" applyFont="1" applyFill="1" applyBorder="1" applyAlignment="1" applyProtection="1">
      <alignment horizontal="right" indent="1"/>
      <protection locked="0"/>
    </xf>
    <xf numFmtId="5" fontId="0" fillId="43" borderId="13" xfId="0" applyNumberFormat="1" applyFont="1" applyFill="1" applyBorder="1" applyAlignment="1" applyProtection="1">
      <alignment horizontal="right" indent="1"/>
      <protection locked="0"/>
    </xf>
    <xf numFmtId="5" fontId="2" fillId="43" borderId="37" xfId="0" applyNumberFormat="1" applyFont="1" applyFill="1" applyBorder="1" applyAlignment="1" applyProtection="1">
      <alignment horizontal="left" vertical="top" wrapText="1"/>
      <protection locked="0"/>
    </xf>
    <xf numFmtId="5" fontId="0" fillId="43" borderId="38" xfId="0" applyNumberFormat="1" applyFont="1" applyFill="1" applyBorder="1" applyAlignment="1" applyProtection="1">
      <alignment horizontal="center"/>
      <protection locked="0"/>
    </xf>
    <xf numFmtId="172" fontId="0" fillId="0" borderId="39" xfId="0" applyNumberFormat="1" applyFont="1" applyBorder="1" applyAlignment="1">
      <alignment horizontal="center"/>
    </xf>
    <xf numFmtId="5" fontId="0" fillId="0" borderId="0" xfId="0" applyNumberFormat="1" applyFont="1" applyBorder="1" applyAlignment="1">
      <alignment horizontal="right"/>
    </xf>
    <xf numFmtId="5" fontId="2" fillId="0" borderId="17" xfId="0" applyNumberFormat="1" applyFont="1" applyFill="1" applyBorder="1" applyAlignment="1">
      <alignment horizontal="right"/>
    </xf>
    <xf numFmtId="5" fontId="0" fillId="0" borderId="18" xfId="0" applyNumberFormat="1" applyFont="1" applyBorder="1" applyAlignment="1">
      <alignment horizontal="right"/>
    </xf>
    <xf numFmtId="5" fontId="2" fillId="0" borderId="19" xfId="0" applyNumberFormat="1" applyFont="1" applyFill="1" applyBorder="1" applyAlignment="1">
      <alignment horizontal="right"/>
    </xf>
    <xf numFmtId="5" fontId="0" fillId="0" borderId="40" xfId="0" applyNumberFormat="1" applyFont="1" applyBorder="1" applyAlignment="1">
      <alignment/>
    </xf>
    <xf numFmtId="5" fontId="0" fillId="0" borderId="28" xfId="0" applyNumberFormat="1" applyFont="1" applyBorder="1" applyAlignment="1">
      <alignment/>
    </xf>
    <xf numFmtId="5" fontId="0" fillId="0" borderId="41" xfId="0" applyNumberFormat="1" applyFont="1" applyBorder="1" applyAlignment="1">
      <alignment/>
    </xf>
    <xf numFmtId="172" fontId="0" fillId="0" borderId="12" xfId="0" applyNumberFormat="1" applyFont="1" applyBorder="1" applyAlignment="1">
      <alignment horizontal="center"/>
    </xf>
    <xf numFmtId="5" fontId="0" fillId="0" borderId="12" xfId="0" applyNumberFormat="1" applyFont="1" applyBorder="1" applyAlignment="1">
      <alignment horizontal="right"/>
    </xf>
    <xf numFmtId="5" fontId="0" fillId="0" borderId="25" xfId="0" applyNumberFormat="1" applyFont="1" applyBorder="1" applyAlignment="1">
      <alignment/>
    </xf>
    <xf numFmtId="0" fontId="2" fillId="0" borderId="0" xfId="0" applyFont="1" applyFill="1" applyBorder="1" applyAlignment="1">
      <alignment horizontal="center" vertical="center"/>
    </xf>
    <xf numFmtId="172" fontId="2" fillId="43" borderId="14" xfId="0" applyNumberFormat="1" applyFont="1" applyFill="1" applyBorder="1" applyAlignment="1" applyProtection="1">
      <alignment horizontal="center" shrinkToFit="1"/>
      <protection locked="0"/>
    </xf>
    <xf numFmtId="5" fontId="2" fillId="43" borderId="11" xfId="0" applyNumberFormat="1" applyFont="1" applyFill="1" applyBorder="1" applyAlignment="1" applyProtection="1">
      <alignment horizontal="center" wrapText="1"/>
      <protection locked="0"/>
    </xf>
    <xf numFmtId="5" fontId="2" fillId="43" borderId="42" xfId="0" applyNumberFormat="1" applyFont="1" applyFill="1" applyBorder="1" applyAlignment="1" applyProtection="1">
      <alignment horizontal="center" wrapText="1"/>
      <protection locked="0"/>
    </xf>
    <xf numFmtId="5" fontId="2" fillId="37" borderId="11" xfId="0" applyNumberFormat="1" applyFont="1" applyFill="1" applyBorder="1" applyAlignment="1" applyProtection="1">
      <alignment horizontal="right" indent="1"/>
      <protection/>
    </xf>
    <xf numFmtId="173" fontId="18" fillId="0" borderId="0" xfId="56" applyNumberFormat="1" applyFont="1" applyFill="1" applyBorder="1" applyAlignment="1">
      <alignment horizontal="center"/>
    </xf>
    <xf numFmtId="173" fontId="2" fillId="46" borderId="43" xfId="0" applyNumberFormat="1" applyFont="1" applyFill="1" applyBorder="1" applyAlignment="1" applyProtection="1">
      <alignment horizontal="right" vertical="top" indent="2"/>
      <protection locked="0"/>
    </xf>
    <xf numFmtId="182" fontId="2" fillId="43" borderId="43" xfId="0" applyNumberFormat="1" applyFont="1" applyFill="1" applyBorder="1" applyAlignment="1" applyProtection="1">
      <alignment horizontal="center"/>
      <protection locked="0"/>
    </xf>
    <xf numFmtId="5" fontId="2" fillId="0" borderId="25" xfId="0" applyNumberFormat="1" applyFont="1" applyBorder="1" applyAlignment="1">
      <alignment horizontal="center"/>
    </xf>
    <xf numFmtId="9" fontId="2" fillId="44" borderId="43" xfId="0" applyNumberFormat="1" applyFont="1" applyFill="1" applyBorder="1" applyAlignment="1">
      <alignment horizontal="center"/>
    </xf>
    <xf numFmtId="5" fontId="0" fillId="0" borderId="28" xfId="0" applyNumberFormat="1" applyFont="1" applyFill="1" applyBorder="1" applyAlignment="1">
      <alignment horizontal="center"/>
    </xf>
    <xf numFmtId="9" fontId="2" fillId="0" borderId="28" xfId="0" applyNumberFormat="1" applyFont="1" applyFill="1" applyBorder="1" applyAlignment="1">
      <alignment horizontal="center"/>
    </xf>
    <xf numFmtId="5" fontId="0" fillId="0" borderId="28" xfId="0" applyNumberFormat="1" applyFont="1" applyBorder="1" applyAlignment="1">
      <alignment horizontal="center"/>
    </xf>
    <xf numFmtId="5" fontId="0" fillId="0" borderId="25" xfId="0" applyNumberFormat="1" applyFont="1" applyBorder="1" applyAlignment="1">
      <alignment horizontal="center"/>
    </xf>
    <xf numFmtId="5" fontId="0" fillId="0" borderId="20" xfId="0" applyNumberFormat="1" applyFont="1" applyBorder="1" applyAlignment="1">
      <alignment horizontal="center"/>
    </xf>
    <xf numFmtId="9" fontId="0" fillId="0" borderId="28" xfId="0" applyNumberFormat="1" applyFont="1" applyFill="1" applyBorder="1" applyAlignment="1">
      <alignment horizontal="center"/>
    </xf>
    <xf numFmtId="5" fontId="2" fillId="0" borderId="28" xfId="0" applyNumberFormat="1" applyFont="1" applyBorder="1" applyAlignment="1">
      <alignment horizontal="center"/>
    </xf>
    <xf numFmtId="5" fontId="0" fillId="0" borderId="25" xfId="0" applyNumberFormat="1" applyFont="1" applyBorder="1" applyAlignment="1">
      <alignment horizontal="right" indent="1"/>
    </xf>
    <xf numFmtId="5" fontId="0" fillId="0" borderId="28" xfId="0" applyNumberFormat="1" applyFont="1" applyBorder="1" applyAlignment="1">
      <alignment horizontal="right" indent="1"/>
    </xf>
    <xf numFmtId="5" fontId="2" fillId="0" borderId="17" xfId="0" applyNumberFormat="1" applyFont="1" applyFill="1" applyBorder="1" applyAlignment="1">
      <alignment horizontal="center"/>
    </xf>
    <xf numFmtId="193" fontId="0" fillId="0" borderId="28" xfId="42" applyNumberFormat="1" applyFont="1" applyBorder="1" applyAlignment="1">
      <alignment/>
    </xf>
    <xf numFmtId="172" fontId="0" fillId="0" borderId="18" xfId="0" applyNumberFormat="1" applyFont="1" applyFill="1" applyBorder="1" applyAlignment="1">
      <alignment horizontal="center"/>
    </xf>
    <xf numFmtId="5" fontId="0" fillId="0" borderId="20" xfId="0" applyNumberFormat="1" applyFont="1" applyFill="1" applyBorder="1" applyAlignment="1">
      <alignment horizontal="center"/>
    </xf>
    <xf numFmtId="5" fontId="2" fillId="44" borderId="42" xfId="0" applyNumberFormat="1" applyFont="1" applyFill="1" applyBorder="1" applyAlignment="1">
      <alignment horizontal="right" indent="1"/>
    </xf>
    <xf numFmtId="0" fontId="2" fillId="37" borderId="11" xfId="0" applyNumberFormat="1" applyFont="1" applyFill="1" applyBorder="1" applyAlignment="1" applyProtection="1">
      <alignment horizontal="center"/>
      <protection/>
    </xf>
    <xf numFmtId="194" fontId="2" fillId="37" borderId="11" xfId="0" applyNumberFormat="1" applyFont="1" applyFill="1" applyBorder="1" applyAlignment="1">
      <alignment horizontal="center"/>
    </xf>
    <xf numFmtId="5" fontId="2" fillId="0" borderId="44" xfId="0" applyNumberFormat="1" applyFont="1" applyBorder="1" applyAlignment="1">
      <alignment horizontal="left" indent="1"/>
    </xf>
    <xf numFmtId="5" fontId="2" fillId="47" borderId="11" xfId="0" applyNumberFormat="1" applyFont="1" applyFill="1" applyBorder="1" applyAlignment="1">
      <alignment/>
    </xf>
    <xf numFmtId="172" fontId="2" fillId="47" borderId="11" xfId="0" applyNumberFormat="1" applyFont="1" applyFill="1" applyBorder="1" applyAlignment="1" applyProtection="1">
      <alignment horizontal="center"/>
      <protection/>
    </xf>
    <xf numFmtId="5" fontId="2" fillId="37" borderId="11" xfId="0" applyNumberFormat="1" applyFont="1" applyFill="1" applyBorder="1" applyAlignment="1" applyProtection="1">
      <alignment horizontal="center"/>
      <protection/>
    </xf>
    <xf numFmtId="5" fontId="2" fillId="48" borderId="11" xfId="0" applyNumberFormat="1" applyFont="1" applyFill="1" applyBorder="1" applyAlignment="1" applyProtection="1">
      <alignment horizontal="right" indent="1"/>
      <protection/>
    </xf>
    <xf numFmtId="1" fontId="2" fillId="49" borderId="11" xfId="0" applyNumberFormat="1" applyFont="1" applyFill="1" applyBorder="1" applyAlignment="1" applyProtection="1">
      <alignment horizontal="center"/>
      <protection/>
    </xf>
    <xf numFmtId="9" fontId="2" fillId="48" borderId="43" xfId="0" applyNumberFormat="1" applyFont="1" applyFill="1" applyBorder="1" applyAlignment="1" applyProtection="1">
      <alignment horizontal="center"/>
      <protection/>
    </xf>
    <xf numFmtId="5" fontId="2" fillId="0" borderId="0" xfId="0" applyNumberFormat="1" applyFont="1" applyFill="1" applyBorder="1" applyAlignment="1" applyProtection="1">
      <alignment horizontal="left" vertical="top" wrapText="1" indent="1"/>
      <protection locked="0"/>
    </xf>
    <xf numFmtId="5" fontId="0" fillId="0" borderId="0" xfId="0" applyNumberFormat="1" applyFont="1" applyFill="1" applyBorder="1" applyAlignment="1" applyProtection="1">
      <alignment horizontal="left" wrapText="1" indent="1"/>
      <protection locked="0"/>
    </xf>
    <xf numFmtId="5" fontId="0" fillId="0" borderId="0" xfId="0" applyNumberFormat="1" applyFont="1" applyFill="1" applyBorder="1" applyAlignment="1">
      <alignment horizontal="left" indent="1"/>
    </xf>
    <xf numFmtId="172" fontId="2" fillId="0" borderId="11" xfId="0" applyNumberFormat="1" applyFont="1" applyFill="1" applyBorder="1" applyAlignment="1" applyProtection="1">
      <alignment/>
      <protection locked="0"/>
    </xf>
    <xf numFmtId="1" fontId="2" fillId="37" borderId="11" xfId="0" applyNumberFormat="1" applyFont="1" applyFill="1" applyBorder="1" applyAlignment="1" applyProtection="1">
      <alignment horizontal="center"/>
      <protection/>
    </xf>
    <xf numFmtId="5" fontId="4" fillId="0" borderId="0" xfId="0" applyNumberFormat="1" applyFont="1" applyFill="1" applyBorder="1" applyAlignment="1">
      <alignment/>
    </xf>
    <xf numFmtId="172" fontId="21" fillId="0" borderId="0" xfId="0" applyNumberFormat="1" applyFont="1" applyBorder="1" applyAlignment="1">
      <alignment horizontal="center"/>
    </xf>
    <xf numFmtId="5" fontId="21" fillId="0" borderId="0" xfId="0" applyNumberFormat="1" applyFont="1" applyBorder="1" applyAlignment="1">
      <alignment horizontal="right" indent="1"/>
    </xf>
    <xf numFmtId="49" fontId="2" fillId="43" borderId="15" xfId="0" applyNumberFormat="1" applyFont="1" applyFill="1" applyBorder="1" applyAlignment="1">
      <alignment horizontal="left" vertical="top" wrapText="1"/>
    </xf>
    <xf numFmtId="192" fontId="0" fillId="43" borderId="45" xfId="0" applyNumberFormat="1" applyFont="1" applyFill="1" applyBorder="1" applyAlignment="1" applyProtection="1">
      <alignment horizontal="center"/>
      <protection locked="0"/>
    </xf>
    <xf numFmtId="5" fontId="0" fillId="43" borderId="16" xfId="0" applyNumberFormat="1" applyFont="1" applyFill="1" applyBorder="1" applyAlignment="1" applyProtection="1">
      <alignment horizontal="right" indent="1"/>
      <protection locked="0"/>
    </xf>
    <xf numFmtId="5" fontId="2" fillId="0" borderId="11" xfId="0" applyNumberFormat="1" applyFont="1" applyFill="1" applyBorder="1" applyAlignment="1">
      <alignment horizontal="right" indent="1"/>
    </xf>
    <xf numFmtId="5" fontId="2" fillId="0" borderId="22" xfId="0" applyNumberFormat="1" applyFont="1" applyFill="1" applyBorder="1" applyAlignment="1">
      <alignment horizontal="center" vertical="center"/>
    </xf>
    <xf numFmtId="5" fontId="2" fillId="0" borderId="23" xfId="0" applyNumberFormat="1" applyFont="1" applyFill="1" applyBorder="1" applyAlignment="1">
      <alignment horizontal="center" vertical="center"/>
    </xf>
    <xf numFmtId="5" fontId="2" fillId="0" borderId="24" xfId="0" applyNumberFormat="1" applyFont="1" applyFill="1" applyBorder="1" applyAlignment="1">
      <alignment horizontal="center" vertical="center"/>
    </xf>
    <xf numFmtId="5" fontId="2" fillId="0" borderId="21" xfId="0" applyNumberFormat="1" applyFont="1" applyFill="1" applyBorder="1" applyAlignment="1">
      <alignment horizontal="center" wrapText="1"/>
    </xf>
    <xf numFmtId="5" fontId="0" fillId="0" borderId="46" xfId="0" applyNumberFormat="1" applyFont="1" applyBorder="1" applyAlignment="1">
      <alignment wrapText="1"/>
    </xf>
    <xf numFmtId="5" fontId="0" fillId="0" borderId="26" xfId="0" applyNumberFormat="1" applyFont="1" applyBorder="1" applyAlignment="1">
      <alignment wrapText="1"/>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5" fontId="2" fillId="0" borderId="22" xfId="0" applyNumberFormat="1" applyFont="1" applyFill="1" applyBorder="1" applyAlignment="1">
      <alignment horizontal="center" vertical="center" wrapText="1"/>
    </xf>
    <xf numFmtId="5" fontId="2" fillId="0" borderId="23" xfId="0" applyNumberFormat="1" applyFont="1" applyFill="1" applyBorder="1" applyAlignment="1">
      <alignment horizontal="center" vertical="center" wrapText="1"/>
    </xf>
    <xf numFmtId="5" fontId="2" fillId="0" borderId="24" xfId="0" applyNumberFormat="1" applyFont="1" applyFill="1" applyBorder="1" applyAlignment="1">
      <alignment horizontal="center" vertical="center" wrapText="1"/>
    </xf>
    <xf numFmtId="5" fontId="1" fillId="0" borderId="17" xfId="0" applyNumberFormat="1" applyFont="1" applyFill="1" applyBorder="1" applyAlignment="1">
      <alignment horizontal="center" vertical="center"/>
    </xf>
    <xf numFmtId="5" fontId="20" fillId="0" borderId="18" xfId="0" applyNumberFormat="1" applyFont="1" applyBorder="1" applyAlignment="1">
      <alignment vertical="center"/>
    </xf>
    <xf numFmtId="5" fontId="20" fillId="0" borderId="20" xfId="0" applyNumberFormat="1" applyFont="1" applyBorder="1" applyAlignment="1">
      <alignment vertical="center"/>
    </xf>
    <xf numFmtId="5" fontId="20" fillId="0" borderId="19" xfId="0" applyNumberFormat="1" applyFont="1" applyBorder="1" applyAlignment="1">
      <alignment vertical="center"/>
    </xf>
    <xf numFmtId="5" fontId="20" fillId="0" borderId="0" xfId="0" applyNumberFormat="1" applyFont="1" applyBorder="1" applyAlignment="1">
      <alignment vertical="center"/>
    </xf>
    <xf numFmtId="5" fontId="20" fillId="0" borderId="28" xfId="0" applyNumberFormat="1" applyFont="1" applyBorder="1" applyAlignment="1">
      <alignment vertical="center"/>
    </xf>
    <xf numFmtId="5" fontId="20" fillId="0" borderId="27" xfId="0" applyNumberFormat="1" applyFont="1" applyBorder="1" applyAlignment="1">
      <alignment vertical="center"/>
    </xf>
    <xf numFmtId="5" fontId="20" fillId="0" borderId="12" xfId="0" applyNumberFormat="1" applyFont="1" applyBorder="1" applyAlignment="1">
      <alignment vertical="center"/>
    </xf>
    <xf numFmtId="5" fontId="20" fillId="0" borderId="25" xfId="0" applyNumberFormat="1" applyFont="1" applyBorder="1" applyAlignment="1">
      <alignment vertical="center"/>
    </xf>
    <xf numFmtId="172" fontId="2" fillId="0" borderId="21" xfId="0" applyNumberFormat="1" applyFont="1" applyFill="1" applyBorder="1" applyAlignment="1">
      <alignment horizontal="center" vertical="center" wrapText="1"/>
    </xf>
    <xf numFmtId="5" fontId="0" fillId="0" borderId="46" xfId="0" applyNumberFormat="1" applyBorder="1" applyAlignment="1">
      <alignment vertical="center"/>
    </xf>
    <xf numFmtId="5" fontId="0" fillId="0" borderId="26" xfId="0" applyNumberFormat="1" applyBorder="1" applyAlignment="1">
      <alignment vertical="center"/>
    </xf>
    <xf numFmtId="5" fontId="2" fillId="45" borderId="15" xfId="0" applyNumberFormat="1" applyFont="1" applyFill="1" applyBorder="1" applyAlignment="1" applyProtection="1">
      <alignment horizontal="left" vertical="top" wrapText="1" indent="1"/>
      <protection locked="0"/>
    </xf>
    <xf numFmtId="5" fontId="0" fillId="45" borderId="45" xfId="0" applyNumberFormat="1" applyFont="1" applyFill="1" applyBorder="1" applyAlignment="1" applyProtection="1">
      <alignment horizontal="left" wrapText="1" indent="1"/>
      <protection locked="0"/>
    </xf>
    <xf numFmtId="5" fontId="0" fillId="45" borderId="16" xfId="0" applyNumberFormat="1" applyFont="1" applyFill="1" applyBorder="1" applyAlignment="1" applyProtection="1">
      <alignment horizontal="left" wrapText="1" indent="1"/>
      <protection locked="0"/>
    </xf>
    <xf numFmtId="5" fontId="2" fillId="0" borderId="12" xfId="0" applyNumberFormat="1" applyFont="1" applyFill="1" applyBorder="1" applyAlignment="1">
      <alignment horizontal="left" vertical="top" wrapText="1"/>
    </xf>
    <xf numFmtId="5" fontId="2" fillId="0" borderId="25" xfId="0" applyNumberFormat="1" applyFont="1" applyFill="1" applyBorder="1" applyAlignment="1">
      <alignment horizontal="left" vertical="top" wrapText="1"/>
    </xf>
    <xf numFmtId="49" fontId="2" fillId="43" borderId="32" xfId="0" applyNumberFormat="1" applyFont="1" applyFill="1" applyBorder="1" applyAlignment="1">
      <alignment horizontal="left" vertical="top" wrapText="1"/>
    </xf>
    <xf numFmtId="5" fontId="0" fillId="43" borderId="34" xfId="0" applyNumberFormat="1" applyFill="1" applyBorder="1" applyAlignment="1">
      <alignment/>
    </xf>
    <xf numFmtId="5" fontId="0" fillId="43" borderId="35" xfId="0" applyNumberFormat="1" applyFill="1" applyBorder="1" applyAlignment="1">
      <alignment/>
    </xf>
    <xf numFmtId="5" fontId="0" fillId="0" borderId="12" xfId="0" applyNumberFormat="1" applyBorder="1" applyAlignment="1">
      <alignment horizontal="left" vertical="top" wrapText="1"/>
    </xf>
    <xf numFmtId="5" fontId="0" fillId="0" borderId="25" xfId="0" applyNumberFormat="1" applyBorder="1" applyAlignment="1">
      <alignment horizontal="left" vertical="top" wrapText="1"/>
    </xf>
    <xf numFmtId="5" fontId="0" fillId="0" borderId="23" xfId="0" applyNumberFormat="1" applyBorder="1" applyAlignment="1">
      <alignment horizontal="center" vertical="center"/>
    </xf>
    <xf numFmtId="5" fontId="0" fillId="0" borderId="24" xfId="0" applyNumberFormat="1" applyBorder="1" applyAlignment="1">
      <alignment horizontal="center" vertical="center"/>
    </xf>
    <xf numFmtId="5" fontId="2" fillId="0" borderId="17" xfId="0" applyNumberFormat="1" applyFont="1" applyFill="1" applyBorder="1" applyAlignment="1">
      <alignment horizontal="center"/>
    </xf>
    <xf numFmtId="5" fontId="0" fillId="0" borderId="20" xfId="0" applyNumberFormat="1" applyBorder="1" applyAlignment="1">
      <alignment/>
    </xf>
    <xf numFmtId="5" fontId="2" fillId="0" borderId="19" xfId="0" applyNumberFormat="1" applyFont="1" applyFill="1" applyBorder="1" applyAlignment="1">
      <alignment horizontal="center"/>
    </xf>
    <xf numFmtId="5" fontId="0" fillId="0" borderId="28" xfId="0" applyNumberFormat="1" applyBorder="1" applyAlignment="1">
      <alignment/>
    </xf>
    <xf numFmtId="5" fontId="2" fillId="0" borderId="27" xfId="0" applyNumberFormat="1" applyFont="1" applyFill="1" applyBorder="1" applyAlignment="1">
      <alignment horizontal="center"/>
    </xf>
    <xf numFmtId="5" fontId="0" fillId="0" borderId="25" xfId="0" applyNumberFormat="1" applyBorder="1" applyAlignment="1">
      <alignment/>
    </xf>
    <xf numFmtId="0" fontId="2" fillId="0" borderId="17" xfId="0" applyFont="1" applyFill="1" applyBorder="1" applyAlignment="1">
      <alignment horizontal="center" vertical="center"/>
    </xf>
    <xf numFmtId="5" fontId="0" fillId="0" borderId="18" xfId="0" applyNumberFormat="1" applyBorder="1" applyAlignment="1">
      <alignment horizontal="center" vertical="center"/>
    </xf>
    <xf numFmtId="5" fontId="0" fillId="0" borderId="20" xfId="0" applyNumberFormat="1" applyBorder="1" applyAlignment="1">
      <alignment horizontal="center" vertical="center"/>
    </xf>
    <xf numFmtId="5" fontId="2" fillId="0" borderId="22" xfId="0" applyNumberFormat="1" applyFont="1" applyFill="1" applyBorder="1" applyAlignment="1">
      <alignment horizontal="right"/>
    </xf>
    <xf numFmtId="5" fontId="0" fillId="0" borderId="23" xfId="0" applyNumberFormat="1" applyBorder="1" applyAlignment="1">
      <alignment horizontal="right"/>
    </xf>
    <xf numFmtId="5" fontId="0" fillId="0" borderId="24" xfId="0" applyNumberFormat="1" applyBorder="1" applyAlignment="1">
      <alignment horizontal="right"/>
    </xf>
    <xf numFmtId="177" fontId="5" fillId="50" borderId="33" xfId="0" applyNumberFormat="1" applyFont="1" applyFill="1" applyBorder="1" applyAlignment="1">
      <alignment horizontal="center"/>
    </xf>
    <xf numFmtId="177" fontId="5" fillId="50" borderId="0" xfId="0" applyNumberFormat="1" applyFont="1" applyFill="1" applyBorder="1" applyAlignment="1">
      <alignment horizontal="center"/>
    </xf>
    <xf numFmtId="177" fontId="5" fillId="50" borderId="36" xfId="0" applyNumberFormat="1" applyFont="1" applyFill="1" applyBorder="1" applyAlignment="1">
      <alignment horizontal="center"/>
    </xf>
    <xf numFmtId="5" fontId="5" fillId="51" borderId="37" xfId="0" applyNumberFormat="1" applyFont="1" applyFill="1" applyBorder="1" applyAlignment="1">
      <alignment horizontal="center"/>
    </xf>
    <xf numFmtId="5" fontId="5" fillId="51" borderId="38" xfId="0" applyNumberFormat="1" applyFont="1" applyFill="1" applyBorder="1" applyAlignment="1">
      <alignment horizontal="center"/>
    </xf>
    <xf numFmtId="5" fontId="5" fillId="51" borderId="13" xfId="0" applyNumberFormat="1" applyFont="1" applyFill="1" applyBorder="1" applyAlignment="1">
      <alignment horizontal="center"/>
    </xf>
    <xf numFmtId="5" fontId="5" fillId="34" borderId="15" xfId="0" applyNumberFormat="1" applyFont="1" applyFill="1" applyBorder="1" applyAlignment="1">
      <alignment horizontal="left"/>
    </xf>
    <xf numFmtId="5" fontId="5" fillId="34" borderId="45" xfId="0" applyNumberFormat="1" applyFont="1" applyFill="1" applyBorder="1" applyAlignment="1">
      <alignment horizontal="left"/>
    </xf>
    <xf numFmtId="1" fontId="5" fillId="34" borderId="15" xfId="0" applyNumberFormat="1" applyFont="1" applyFill="1" applyBorder="1" applyAlignment="1">
      <alignment horizontal="center"/>
    </xf>
    <xf numFmtId="1" fontId="5" fillId="34" borderId="16" xfId="0" applyNumberFormat="1" applyFont="1" applyFill="1" applyBorder="1" applyAlignment="1">
      <alignment horizontal="center"/>
    </xf>
    <xf numFmtId="5" fontId="5" fillId="34" borderId="47" xfId="0" applyNumberFormat="1" applyFont="1" applyFill="1" applyBorder="1" applyAlignment="1">
      <alignment horizontal="center" wrapText="1"/>
    </xf>
    <xf numFmtId="5" fontId="5" fillId="34" borderId="14" xfId="0" applyNumberFormat="1" applyFont="1" applyFill="1" applyBorder="1" applyAlignment="1">
      <alignment horizontal="center" wrapText="1"/>
    </xf>
    <xf numFmtId="5" fontId="5" fillId="34" borderId="32" xfId="0" applyNumberFormat="1" applyFont="1" applyFill="1" applyBorder="1" applyAlignment="1">
      <alignment horizontal="center" wrapText="1"/>
    </xf>
    <xf numFmtId="5" fontId="5" fillId="34" borderId="37" xfId="0" applyNumberFormat="1" applyFont="1" applyFill="1" applyBorder="1" applyAlignment="1">
      <alignment horizontal="center" wrapText="1"/>
    </xf>
    <xf numFmtId="5" fontId="5" fillId="34" borderId="34" xfId="0" applyNumberFormat="1" applyFont="1" applyFill="1" applyBorder="1" applyAlignment="1">
      <alignment horizontal="center" wrapText="1"/>
    </xf>
    <xf numFmtId="5" fontId="5" fillId="34" borderId="38" xfId="0" applyNumberFormat="1" applyFont="1" applyFill="1" applyBorder="1" applyAlignment="1">
      <alignment horizontal="center" wrapText="1"/>
    </xf>
    <xf numFmtId="5" fontId="5" fillId="51" borderId="32" xfId="0" applyNumberFormat="1" applyFont="1" applyFill="1" applyBorder="1" applyAlignment="1">
      <alignment horizontal="center"/>
    </xf>
    <xf numFmtId="5" fontId="5" fillId="51" borderId="34" xfId="0" applyNumberFormat="1" applyFont="1" applyFill="1" applyBorder="1" applyAlignment="1">
      <alignment horizontal="center"/>
    </xf>
    <xf numFmtId="5" fontId="5" fillId="51" borderId="35" xfId="0" applyNumberFormat="1" applyFont="1" applyFill="1" applyBorder="1" applyAlignment="1">
      <alignment horizontal="center"/>
    </xf>
    <xf numFmtId="5" fontId="5" fillId="51" borderId="33" xfId="0" applyNumberFormat="1" applyFont="1" applyFill="1" applyBorder="1" applyAlignment="1">
      <alignment horizontal="center"/>
    </xf>
    <xf numFmtId="5" fontId="5" fillId="51" borderId="0" xfId="0" applyNumberFormat="1" applyFont="1" applyFill="1" applyBorder="1" applyAlignment="1">
      <alignment horizontal="center"/>
    </xf>
    <xf numFmtId="5" fontId="5" fillId="51" borderId="36" xfId="0" applyNumberFormat="1" applyFont="1" applyFill="1" applyBorder="1" applyAlignment="1">
      <alignment horizontal="center"/>
    </xf>
    <xf numFmtId="1" fontId="14" fillId="34" borderId="32" xfId="0" applyNumberFormat="1" applyFont="1" applyFill="1" applyBorder="1" applyAlignment="1">
      <alignment horizontal="center" vertical="center"/>
    </xf>
    <xf numFmtId="1" fontId="14" fillId="34" borderId="34" xfId="0" applyNumberFormat="1" applyFont="1" applyFill="1" applyBorder="1" applyAlignment="1">
      <alignment horizontal="center" vertical="center"/>
    </xf>
    <xf numFmtId="1" fontId="14" fillId="34" borderId="37" xfId="0" applyNumberFormat="1" applyFont="1" applyFill="1" applyBorder="1" applyAlignment="1">
      <alignment horizontal="center" vertical="center"/>
    </xf>
    <xf numFmtId="1" fontId="14" fillId="34" borderId="38" xfId="0" applyNumberFormat="1" applyFont="1" applyFill="1" applyBorder="1" applyAlignment="1">
      <alignment horizontal="center" vertical="center"/>
    </xf>
    <xf numFmtId="1" fontId="5" fillId="34" borderId="11" xfId="0" applyNumberFormat="1" applyFont="1" applyFill="1" applyBorder="1" applyAlignment="1">
      <alignment horizontal="center" vertical="center"/>
    </xf>
    <xf numFmtId="5" fontId="2" fillId="0" borderId="37" xfId="0" applyNumberFormat="1" applyFont="1" applyBorder="1" applyAlignment="1">
      <alignment horizontal="center" vertical="center"/>
    </xf>
    <xf numFmtId="5" fontId="2" fillId="0" borderId="38" xfId="0" applyNumberFormat="1" applyFont="1" applyBorder="1" applyAlignment="1">
      <alignment horizontal="center" vertical="center"/>
    </xf>
    <xf numFmtId="5" fontId="2" fillId="0" borderId="13" xfId="0" applyNumberFormat="1" applyFont="1" applyBorder="1" applyAlignment="1">
      <alignment horizontal="center" vertical="center"/>
    </xf>
    <xf numFmtId="5" fontId="2" fillId="0" borderId="47" xfId="0" applyNumberFormat="1" applyFont="1" applyBorder="1" applyAlignment="1">
      <alignment horizontal="center" wrapText="1"/>
    </xf>
    <xf numFmtId="5" fontId="2" fillId="0" borderId="48" xfId="0" applyNumberFormat="1" applyFont="1" applyBorder="1" applyAlignment="1">
      <alignment horizontal="center" wrapText="1"/>
    </xf>
    <xf numFmtId="5" fontId="2" fillId="0" borderId="14" xfId="0" applyNumberFormat="1" applyFont="1" applyBorder="1" applyAlignment="1">
      <alignment horizontal="center" wrapText="1"/>
    </xf>
    <xf numFmtId="5" fontId="0" fillId="0" borderId="32" xfId="0" applyNumberFormat="1" applyFont="1" applyBorder="1" applyAlignment="1">
      <alignment horizontal="left" wrapText="1" indent="1"/>
    </xf>
    <xf numFmtId="5" fontId="0" fillId="0" borderId="35" xfId="0" applyNumberFormat="1" applyFont="1" applyBorder="1" applyAlignment="1">
      <alignment horizontal="left" wrapText="1" indent="1"/>
    </xf>
    <xf numFmtId="5" fontId="0" fillId="0" borderId="33" xfId="0" applyNumberFormat="1" applyFont="1" applyBorder="1" applyAlignment="1">
      <alignment horizontal="left" wrapText="1" indent="1"/>
    </xf>
    <xf numFmtId="5" fontId="0" fillId="0" borderId="36" xfId="0" applyNumberFormat="1" applyFont="1" applyBorder="1" applyAlignment="1">
      <alignment horizontal="left" wrapText="1" indent="1"/>
    </xf>
    <xf numFmtId="5" fontId="0" fillId="0" borderId="37" xfId="0" applyNumberFormat="1" applyFont="1" applyBorder="1" applyAlignment="1">
      <alignment horizontal="left" wrapText="1" indent="1"/>
    </xf>
    <xf numFmtId="5" fontId="0" fillId="0" borderId="13" xfId="0" applyNumberFormat="1" applyFont="1" applyBorder="1" applyAlignment="1">
      <alignment horizontal="left" wrapText="1" indent="1"/>
    </xf>
    <xf numFmtId="5" fontId="5" fillId="34" borderId="16" xfId="0" applyNumberFormat="1" applyFont="1" applyFill="1" applyBorder="1" applyAlignment="1">
      <alignment horizontal="left"/>
    </xf>
    <xf numFmtId="5" fontId="2" fillId="0" borderId="32" xfId="0" applyNumberFormat="1" applyFont="1" applyBorder="1" applyAlignment="1">
      <alignment horizontal="center" vertical="center"/>
    </xf>
    <xf numFmtId="5" fontId="2" fillId="0" borderId="34" xfId="0" applyNumberFormat="1" applyFont="1" applyBorder="1" applyAlignment="1">
      <alignment horizontal="center" vertical="center"/>
    </xf>
    <xf numFmtId="5" fontId="2" fillId="0" borderId="35" xfId="0" applyNumberFormat="1" applyFont="1" applyBorder="1" applyAlignment="1">
      <alignment horizontal="center" vertical="center"/>
    </xf>
    <xf numFmtId="0" fontId="12" fillId="52" borderId="37" xfId="0" applyFont="1" applyFill="1" applyBorder="1" applyAlignment="1">
      <alignment horizontal="center" vertical="center"/>
    </xf>
    <xf numFmtId="5" fontId="12" fillId="52" borderId="38" xfId="0" applyNumberFormat="1" applyFont="1" applyFill="1" applyBorder="1" applyAlignment="1">
      <alignment horizontal="center" vertical="center"/>
    </xf>
    <xf numFmtId="5" fontId="12" fillId="52" borderId="13" xfId="0" applyNumberFormat="1" applyFont="1" applyFill="1" applyBorder="1" applyAlignment="1">
      <alignment horizontal="center" vertical="center"/>
    </xf>
    <xf numFmtId="0" fontId="2" fillId="0" borderId="15" xfId="0" applyFont="1" applyFill="1" applyBorder="1" applyAlignment="1">
      <alignment horizontal="center" vertical="center"/>
    </xf>
    <xf numFmtId="5" fontId="2" fillId="0" borderId="16" xfId="0" applyNumberFormat="1" applyFont="1" applyBorder="1" applyAlignment="1">
      <alignment horizontal="center" vertical="center"/>
    </xf>
    <xf numFmtId="0" fontId="2" fillId="0" borderId="11" xfId="0" applyFont="1" applyFill="1" applyBorder="1" applyAlignment="1">
      <alignment horizontal="center"/>
    </xf>
    <xf numFmtId="0" fontId="9" fillId="0" borderId="15" xfId="0" applyFont="1" applyBorder="1" applyAlignment="1">
      <alignment horizontal="left"/>
    </xf>
    <xf numFmtId="0" fontId="9" fillId="0" borderId="45" xfId="0" applyFont="1" applyBorder="1" applyAlignment="1">
      <alignment horizontal="left"/>
    </xf>
    <xf numFmtId="0" fontId="9" fillId="0" borderId="16" xfId="0" applyFont="1" applyBorder="1" applyAlignment="1">
      <alignment horizontal="left"/>
    </xf>
    <xf numFmtId="0" fontId="10" fillId="35" borderId="32" xfId="0" applyFont="1" applyFill="1" applyBorder="1" applyAlignment="1">
      <alignment horizontal="center" vertical="center"/>
    </xf>
    <xf numFmtId="5" fontId="11" fillId="0" borderId="34" xfId="0" applyNumberFormat="1" applyFont="1" applyBorder="1" applyAlignment="1">
      <alignment horizontal="center" vertical="center"/>
    </xf>
    <xf numFmtId="5" fontId="11" fillId="0" borderId="35" xfId="0" applyNumberFormat="1" applyFont="1" applyBorder="1" applyAlignment="1">
      <alignment horizontal="center" vertical="center"/>
    </xf>
    <xf numFmtId="0" fontId="5" fillId="52" borderId="33" xfId="0" applyFont="1" applyFill="1" applyBorder="1" applyAlignment="1">
      <alignment horizontal="center" vertical="center"/>
    </xf>
    <xf numFmtId="5" fontId="5" fillId="52" borderId="0" xfId="0" applyNumberFormat="1" applyFont="1" applyFill="1" applyAlignment="1">
      <alignment horizontal="center" vertical="center"/>
    </xf>
    <xf numFmtId="5" fontId="5" fillId="52" borderId="36" xfId="0" applyNumberFormat="1" applyFont="1" applyFill="1" applyBorder="1" applyAlignment="1">
      <alignment horizontal="center" vertical="center"/>
    </xf>
    <xf numFmtId="0" fontId="12" fillId="52" borderId="33" xfId="0" applyFont="1" applyFill="1" applyBorder="1" applyAlignment="1">
      <alignment horizontal="center" vertical="center"/>
    </xf>
    <xf numFmtId="5" fontId="12" fillId="52" borderId="0" xfId="0" applyNumberFormat="1" applyFont="1" applyFill="1" applyAlignment="1">
      <alignment horizontal="center" vertical="center"/>
    </xf>
    <xf numFmtId="5" fontId="12" fillId="52" borderId="36" xfId="0" applyNumberFormat="1" applyFont="1" applyFill="1" applyBorder="1" applyAlignment="1">
      <alignment horizontal="center" vertical="center"/>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Percen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WILLIA~1\LOCALS~1\Temp\Temporary%20Directory%201%20for%20Staff%20comp%20worksheets.zip\OACTS_COST_MODEL_SKP_9Feb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YEARS"/>
      <sheetName val="Comparison"/>
      <sheetName val="MOD YR1"/>
      <sheetName val="LABOR"/>
      <sheetName val="PEER-OA"/>
      <sheetName val="PEER-CTS"/>
      <sheetName val="MANUAL ADJS"/>
      <sheetName val="INFL"/>
      <sheetName val="SITES"/>
      <sheetName val="GEO_OACTS"/>
      <sheetName val="GEO_CTRS"/>
      <sheetName val="RFP TABLE"/>
      <sheetName val="OACTS POS"/>
      <sheetName val="COMS"/>
    </sheetNames>
    <sheetDataSet>
      <sheetData sheetId="0">
        <row r="7">
          <cell r="H7" t="str">
            <v/>
          </cell>
          <cell r="I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C548"/>
  <sheetViews>
    <sheetView tabSelected="1" zoomScalePageLayoutView="0" workbookViewId="0" topLeftCell="A1">
      <selection activeCell="A2" sqref="A2:K2"/>
    </sheetView>
  </sheetViews>
  <sheetFormatPr defaultColWidth="8.8515625" defaultRowHeight="12.75"/>
  <cols>
    <col min="1" max="1" width="6.00390625" style="29" customWidth="1"/>
    <col min="2" max="2" width="3.7109375" style="29" customWidth="1"/>
    <col min="3" max="3" width="35.8515625" style="90" customWidth="1"/>
    <col min="4" max="4" width="12.7109375" style="149" customWidth="1"/>
    <col min="5" max="5" width="19.57421875" style="29" customWidth="1"/>
    <col min="6" max="7" width="19.140625" style="29" customWidth="1"/>
    <col min="8" max="8" width="13.421875" style="29" customWidth="1"/>
    <col min="9" max="9" width="18.7109375" style="29" customWidth="1"/>
    <col min="10" max="10" width="21.28125" style="81" customWidth="1"/>
    <col min="11" max="11" width="20.421875" style="29" customWidth="1"/>
    <col min="12" max="237" width="9.140625" style="65" customWidth="1"/>
    <col min="238" max="16384" width="8.8515625" style="29" customWidth="1"/>
  </cols>
  <sheetData>
    <row r="1" spans="3:237" s="61" customFormat="1" ht="13.5" thickBot="1">
      <c r="C1" s="79"/>
      <c r="D1" s="80"/>
      <c r="J1" s="81"/>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row>
    <row r="2" spans="1:237" s="61" customFormat="1" ht="33.75" customHeight="1" thickBot="1">
      <c r="A2" s="223" t="s">
        <v>0</v>
      </c>
      <c r="B2" s="224"/>
      <c r="C2" s="224"/>
      <c r="D2" s="224"/>
      <c r="E2" s="224"/>
      <c r="F2" s="224"/>
      <c r="G2" s="224"/>
      <c r="H2" s="224"/>
      <c r="I2" s="224"/>
      <c r="J2" s="224"/>
      <c r="K2" s="225"/>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row>
    <row r="3" spans="1:236" ht="13.5" thickBot="1">
      <c r="A3" s="223" t="s">
        <v>1</v>
      </c>
      <c r="B3" s="224"/>
      <c r="C3" s="224"/>
      <c r="D3" s="224"/>
      <c r="E3" s="224"/>
      <c r="F3" s="224"/>
      <c r="G3" s="224"/>
      <c r="H3" s="224"/>
      <c r="I3" s="224"/>
      <c r="J3" s="224"/>
      <c r="K3" s="225"/>
      <c r="L3" s="82"/>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row>
    <row r="4" spans="1:12" ht="12.75">
      <c r="A4" s="84" t="s">
        <v>2</v>
      </c>
      <c r="B4" s="85" t="s">
        <v>227</v>
      </c>
      <c r="C4" s="85"/>
      <c r="D4" s="80"/>
      <c r="E4" s="179" t="s">
        <v>459</v>
      </c>
      <c r="F4" s="86" t="s">
        <v>231</v>
      </c>
      <c r="G4" s="86"/>
      <c r="H4" s="85"/>
      <c r="I4" s="61"/>
      <c r="J4" s="61"/>
      <c r="K4" s="184">
        <f>+geo_adjs!C68</f>
        <v>1.0003333333333335</v>
      </c>
      <c r="L4" s="64"/>
    </row>
    <row r="5" spans="1:12" ht="12.75">
      <c r="A5" s="84" t="s">
        <v>3</v>
      </c>
      <c r="B5" s="85" t="s">
        <v>228</v>
      </c>
      <c r="C5" s="85"/>
      <c r="D5" s="80"/>
      <c r="E5" s="180" t="s">
        <v>461</v>
      </c>
      <c r="F5" s="86" t="s">
        <v>471</v>
      </c>
      <c r="G5" s="86"/>
      <c r="H5" s="21"/>
      <c r="I5" s="21"/>
      <c r="J5" s="185">
        <v>40026</v>
      </c>
      <c r="K5" s="185">
        <v>40390</v>
      </c>
      <c r="L5" s="64"/>
    </row>
    <row r="6" spans="1:236" ht="13.5" thickBot="1">
      <c r="A6" s="88" t="s">
        <v>4</v>
      </c>
      <c r="B6" s="89" t="s">
        <v>229</v>
      </c>
      <c r="C6" s="89"/>
      <c r="D6" s="89"/>
      <c r="E6" s="181" t="s">
        <v>458</v>
      </c>
      <c r="F6" s="204" t="s">
        <v>472</v>
      </c>
      <c r="G6" s="77"/>
      <c r="H6" s="77"/>
      <c r="I6" s="77"/>
      <c r="J6" s="202">
        <f>+K5-J5+1</f>
        <v>365</v>
      </c>
      <c r="K6" s="203">
        <f>+J6/365</f>
        <v>1</v>
      </c>
      <c r="L6" s="79"/>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row>
    <row r="7" spans="1:12" ht="12.75">
      <c r="A7" s="229">
        <v>0</v>
      </c>
      <c r="B7" s="230"/>
      <c r="C7" s="230"/>
      <c r="D7" s="230"/>
      <c r="E7" s="230"/>
      <c r="F7" s="230"/>
      <c r="G7" s="230"/>
      <c r="H7" s="230"/>
      <c r="I7" s="230"/>
      <c r="J7" s="230"/>
      <c r="K7" s="231"/>
      <c r="L7" s="64"/>
    </row>
    <row r="8" spans="1:12" ht="17.25" customHeight="1" thickBot="1">
      <c r="A8" s="91"/>
      <c r="B8" s="89"/>
      <c r="C8" s="77"/>
      <c r="D8" s="92" t="s">
        <v>6</v>
      </c>
      <c r="E8" s="20" t="s">
        <v>7</v>
      </c>
      <c r="F8" s="20" t="s">
        <v>8</v>
      </c>
      <c r="G8" s="20"/>
      <c r="H8" s="20" t="s">
        <v>9</v>
      </c>
      <c r="I8" s="20" t="s">
        <v>10</v>
      </c>
      <c r="J8" s="20" t="s">
        <v>11</v>
      </c>
      <c r="K8" s="186" t="s">
        <v>12</v>
      </c>
      <c r="L8" s="64"/>
    </row>
    <row r="9" spans="1:237" ht="36.75" customHeight="1" thickBot="1">
      <c r="A9" s="235" t="s">
        <v>20</v>
      </c>
      <c r="B9" s="236"/>
      <c r="C9" s="237"/>
      <c r="D9" s="244" t="s">
        <v>14</v>
      </c>
      <c r="E9" s="233" t="s">
        <v>15</v>
      </c>
      <c r="F9" s="234"/>
      <c r="G9" s="232" t="s">
        <v>226</v>
      </c>
      <c r="H9" s="233"/>
      <c r="I9" s="233"/>
      <c r="J9" s="234"/>
      <c r="K9" s="226" t="s">
        <v>225</v>
      </c>
      <c r="IB9" s="29"/>
      <c r="IC9" s="29"/>
    </row>
    <row r="10" spans="1:237" ht="13.5" thickBot="1">
      <c r="A10" s="238"/>
      <c r="B10" s="239"/>
      <c r="C10" s="240"/>
      <c r="D10" s="245"/>
      <c r="E10" s="67"/>
      <c r="F10" s="68"/>
      <c r="G10" s="69" t="s">
        <v>16</v>
      </c>
      <c r="H10" s="70"/>
      <c r="I10" s="71"/>
      <c r="J10" s="72">
        <v>0.248</v>
      </c>
      <c r="K10" s="227"/>
      <c r="IB10" s="29"/>
      <c r="IC10" s="29"/>
    </row>
    <row r="11" spans="1:237" ht="13.5" thickBot="1">
      <c r="A11" s="238"/>
      <c r="B11" s="239"/>
      <c r="C11" s="240"/>
      <c r="D11" s="245"/>
      <c r="E11" s="73" t="s">
        <v>17</v>
      </c>
      <c r="F11" s="74" t="s">
        <v>18</v>
      </c>
      <c r="G11" s="223" t="s">
        <v>17</v>
      </c>
      <c r="H11" s="224"/>
      <c r="I11" s="225"/>
      <c r="J11" s="75" t="s">
        <v>18</v>
      </c>
      <c r="K11" s="227"/>
      <c r="IB11" s="29"/>
      <c r="IC11" s="29"/>
    </row>
    <row r="12" spans="1:237" ht="54" customHeight="1" thickBot="1">
      <c r="A12" s="241"/>
      <c r="B12" s="242"/>
      <c r="C12" s="243"/>
      <c r="D12" s="246"/>
      <c r="E12" s="78" t="s">
        <v>21</v>
      </c>
      <c r="F12" s="78" t="s">
        <v>473</v>
      </c>
      <c r="G12" s="9" t="s">
        <v>19</v>
      </c>
      <c r="H12" s="78" t="s">
        <v>22</v>
      </c>
      <c r="I12" s="78" t="s">
        <v>23</v>
      </c>
      <c r="J12" s="78" t="s">
        <v>224</v>
      </c>
      <c r="K12" s="228"/>
      <c r="IB12" s="29"/>
      <c r="IC12" s="29"/>
    </row>
    <row r="13" spans="1:237" ht="12.75">
      <c r="A13" s="62"/>
      <c r="B13" s="93"/>
      <c r="C13" s="93"/>
      <c r="D13" s="94"/>
      <c r="E13" s="95"/>
      <c r="F13" s="95"/>
      <c r="G13" s="95"/>
      <c r="H13" s="95"/>
      <c r="I13" s="95"/>
      <c r="J13" s="95"/>
      <c r="K13" s="67"/>
      <c r="IB13" s="29"/>
      <c r="IC13" s="29"/>
    </row>
    <row r="14" spans="1:237" ht="12.75">
      <c r="A14" s="84" t="s">
        <v>2</v>
      </c>
      <c r="B14" s="79" t="s">
        <v>24</v>
      </c>
      <c r="C14" s="64"/>
      <c r="D14" s="96"/>
      <c r="E14" s="64"/>
      <c r="F14" s="64"/>
      <c r="G14" s="97"/>
      <c r="H14" s="64"/>
      <c r="I14" s="61"/>
      <c r="J14" s="64"/>
      <c r="K14" s="87"/>
      <c r="IB14" s="29"/>
      <c r="IC14" s="29"/>
    </row>
    <row r="15" spans="1:237" ht="12.75">
      <c r="A15" s="98"/>
      <c r="B15" s="61"/>
      <c r="C15" s="79"/>
      <c r="D15" s="80"/>
      <c r="E15" s="61"/>
      <c r="F15" s="61"/>
      <c r="G15" s="99"/>
      <c r="H15" s="61"/>
      <c r="I15" s="61"/>
      <c r="J15" s="61"/>
      <c r="K15" s="173"/>
      <c r="IB15" s="29"/>
      <c r="IC15" s="29"/>
    </row>
    <row r="16" spans="1:237" ht="12.75">
      <c r="A16" s="98"/>
      <c r="B16" s="79" t="s">
        <v>25</v>
      </c>
      <c r="C16" s="100" t="s">
        <v>26</v>
      </c>
      <c r="D16" s="80"/>
      <c r="E16" s="61"/>
      <c r="F16" s="61"/>
      <c r="G16" s="99"/>
      <c r="H16" s="61"/>
      <c r="I16" s="61"/>
      <c r="J16" s="61"/>
      <c r="K16" s="173"/>
      <c r="IB16" s="29"/>
      <c r="IC16" s="29"/>
    </row>
    <row r="17" spans="1:237" ht="12.75">
      <c r="A17" s="98"/>
      <c r="B17" s="61"/>
      <c r="C17" s="101" t="s">
        <v>27</v>
      </c>
      <c r="D17" s="102"/>
      <c r="E17" s="103"/>
      <c r="F17" s="104">
        <f>$D17*E17*$K$6</f>
        <v>0</v>
      </c>
      <c r="G17" s="105">
        <v>9</v>
      </c>
      <c r="H17" s="104">
        <f>IF(G17&lt;1,0,VLOOKUP($G17,dol_sal!$B$9:$D$18,3)*(1+J$10))</f>
        <v>93794.84462967882</v>
      </c>
      <c r="I17" s="104">
        <f aca="true" t="shared" si="0" ref="I17:I32">IF(D17=0,0,(H17-E$38)/(1+E$37))</f>
        <v>0</v>
      </c>
      <c r="J17" s="104">
        <f>$D17*H17</f>
        <v>0</v>
      </c>
      <c r="K17" s="187">
        <f aca="true" t="shared" si="1" ref="K17:K32">IF(I17=0,"",+E17/I17)</f>
      </c>
      <c r="IB17" s="29"/>
      <c r="IC17" s="29"/>
    </row>
    <row r="18" spans="1:237" ht="12.75">
      <c r="A18" s="98"/>
      <c r="B18" s="61"/>
      <c r="C18" s="101" t="s">
        <v>28</v>
      </c>
      <c r="D18" s="102"/>
      <c r="E18" s="103"/>
      <c r="F18" s="104">
        <f>$D18*E18*$K$6</f>
        <v>0</v>
      </c>
      <c r="G18" s="105">
        <v>8</v>
      </c>
      <c r="H18" s="104">
        <f>IF(G18&lt;1,0,VLOOKUP($G18,dol_sal!$B$9:$D$18,3)*(1+J$10))</f>
        <v>80037.86862972121</v>
      </c>
      <c r="I18" s="104">
        <f t="shared" si="0"/>
        <v>0</v>
      </c>
      <c r="J18" s="104">
        <f>$D18*H18</f>
        <v>0</v>
      </c>
      <c r="K18" s="187">
        <f t="shared" si="1"/>
      </c>
      <c r="IB18" s="29"/>
      <c r="IC18" s="29"/>
    </row>
    <row r="19" spans="1:237" ht="12.75">
      <c r="A19" s="98"/>
      <c r="B19" s="61"/>
      <c r="C19" s="101" t="s">
        <v>29</v>
      </c>
      <c r="D19" s="102"/>
      <c r="E19" s="103"/>
      <c r="F19" s="104">
        <f>$D19*E19*$K$6</f>
        <v>0</v>
      </c>
      <c r="G19" s="105">
        <v>6</v>
      </c>
      <c r="H19" s="104">
        <f>IF(G19&lt;1,0,VLOOKUP($G19,dol_sal!$B$9:$D$18,3)*(1+J$10))</f>
        <v>57527.105918598296</v>
      </c>
      <c r="I19" s="104">
        <f t="shared" si="0"/>
        <v>0</v>
      </c>
      <c r="J19" s="104">
        <f>$D19*H19</f>
        <v>0</v>
      </c>
      <c r="K19" s="187">
        <f t="shared" si="1"/>
      </c>
      <c r="IB19" s="29"/>
      <c r="IC19" s="29"/>
    </row>
    <row r="20" spans="1:237" ht="12.75">
      <c r="A20" s="98"/>
      <c r="B20" s="61"/>
      <c r="C20" s="205" t="s">
        <v>30</v>
      </c>
      <c r="D20" s="206"/>
      <c r="E20" s="207" t="s">
        <v>474</v>
      </c>
      <c r="F20" s="208"/>
      <c r="G20" s="209"/>
      <c r="H20" s="208"/>
      <c r="I20" s="208"/>
      <c r="J20" s="208"/>
      <c r="K20" s="210"/>
      <c r="IB20" s="29"/>
      <c r="IC20" s="29"/>
    </row>
    <row r="21" spans="1:237" ht="12.75">
      <c r="A21" s="98"/>
      <c r="B21" s="79" t="s">
        <v>13</v>
      </c>
      <c r="C21" s="101" t="s">
        <v>31</v>
      </c>
      <c r="D21" s="102"/>
      <c r="E21" s="103"/>
      <c r="F21" s="104">
        <f aca="true" t="shared" si="2" ref="F21:F32">$D21*E21*$K$6</f>
        <v>0</v>
      </c>
      <c r="G21" s="105">
        <v>5</v>
      </c>
      <c r="H21" s="104">
        <f>IF(G21&lt;1,0,VLOOKUP($G21,dol_sal!$B$9:$D$18,3)*(1+J$10))</f>
        <v>51274.913851829144</v>
      </c>
      <c r="I21" s="104">
        <f t="shared" si="0"/>
        <v>0</v>
      </c>
      <c r="J21" s="104">
        <f aca="true" t="shared" si="3" ref="J21:J32">$D21*H21</f>
        <v>0</v>
      </c>
      <c r="K21" s="187">
        <f t="shared" si="1"/>
      </c>
      <c r="IB21" s="29"/>
      <c r="IC21" s="29"/>
    </row>
    <row r="22" spans="1:237" ht="12.75">
      <c r="A22" s="98"/>
      <c r="B22" s="79" t="s">
        <v>13</v>
      </c>
      <c r="C22" s="101" t="s">
        <v>32</v>
      </c>
      <c r="D22" s="102"/>
      <c r="E22" s="103"/>
      <c r="F22" s="104">
        <f t="shared" si="2"/>
        <v>0</v>
      </c>
      <c r="G22" s="105">
        <v>5</v>
      </c>
      <c r="H22" s="104">
        <f>IF(G22&lt;1,0,VLOOKUP($G22,dol_sal!$B$9:$D$18,3)*(1+J$10))</f>
        <v>51274.913851829144</v>
      </c>
      <c r="I22" s="104">
        <f t="shared" si="0"/>
        <v>0</v>
      </c>
      <c r="J22" s="104">
        <f t="shared" si="3"/>
        <v>0</v>
      </c>
      <c r="K22" s="187">
        <f t="shared" si="1"/>
      </c>
      <c r="IB22" s="29"/>
      <c r="IC22" s="29"/>
    </row>
    <row r="23" spans="1:237" ht="12.75">
      <c r="A23" s="98"/>
      <c r="B23" s="79" t="s">
        <v>13</v>
      </c>
      <c r="C23" s="101" t="s">
        <v>33</v>
      </c>
      <c r="D23" s="102"/>
      <c r="E23" s="103"/>
      <c r="F23" s="104">
        <f t="shared" si="2"/>
        <v>0</v>
      </c>
      <c r="G23" s="105">
        <v>6</v>
      </c>
      <c r="H23" s="104">
        <f>IF(G23&lt;1,0,VLOOKUP($G23,dol_sal!$B$9:$D$18,3)*(1+J$10))</f>
        <v>57527.105918598296</v>
      </c>
      <c r="I23" s="104">
        <f t="shared" si="0"/>
        <v>0</v>
      </c>
      <c r="J23" s="104">
        <f t="shared" si="3"/>
        <v>0</v>
      </c>
      <c r="K23" s="187">
        <f t="shared" si="1"/>
      </c>
      <c r="IB23" s="29"/>
      <c r="IC23" s="29"/>
    </row>
    <row r="24" spans="1:237" ht="12.75">
      <c r="A24" s="98"/>
      <c r="B24" s="79" t="s">
        <v>13</v>
      </c>
      <c r="C24" s="101" t="s">
        <v>34</v>
      </c>
      <c r="D24" s="102"/>
      <c r="E24" s="103"/>
      <c r="F24" s="104">
        <f t="shared" si="2"/>
        <v>0</v>
      </c>
      <c r="G24" s="105">
        <v>3</v>
      </c>
      <c r="H24" s="104">
        <f>IF(G24&lt;1,0,VLOOKUP($G24,dol_sal!$B$9:$D$18,3)*(1+J$10))</f>
        <v>37517.93785187153</v>
      </c>
      <c r="I24" s="104">
        <f t="shared" si="0"/>
        <v>0</v>
      </c>
      <c r="J24" s="104">
        <f t="shared" si="3"/>
        <v>0</v>
      </c>
      <c r="K24" s="187">
        <f t="shared" si="1"/>
      </c>
      <c r="IB24" s="29"/>
      <c r="IC24" s="29"/>
    </row>
    <row r="25" spans="1:237" ht="12.75">
      <c r="A25" s="98"/>
      <c r="B25" s="61"/>
      <c r="C25" s="101" t="s">
        <v>35</v>
      </c>
      <c r="D25" s="102"/>
      <c r="E25" s="103"/>
      <c r="F25" s="104">
        <f t="shared" si="2"/>
        <v>0</v>
      </c>
      <c r="G25" s="105">
        <v>2</v>
      </c>
      <c r="H25" s="104">
        <f>IF(G25&lt;1,0,VLOOKUP($G25,dol_sal!$B$9:$D$18,3)*(1+J$10))</f>
        <v>32515.94492589338</v>
      </c>
      <c r="I25" s="104">
        <f t="shared" si="0"/>
        <v>0</v>
      </c>
      <c r="J25" s="104">
        <f t="shared" si="3"/>
        <v>0</v>
      </c>
      <c r="K25" s="187">
        <f t="shared" si="1"/>
      </c>
      <c r="IB25" s="29"/>
      <c r="IC25" s="29"/>
    </row>
    <row r="26" spans="1:237" ht="12.75">
      <c r="A26" s="98"/>
      <c r="B26" s="61"/>
      <c r="C26" s="106" t="s">
        <v>239</v>
      </c>
      <c r="D26" s="107"/>
      <c r="E26" s="103"/>
      <c r="F26" s="104">
        <f t="shared" si="2"/>
        <v>0</v>
      </c>
      <c r="G26" s="108">
        <v>0</v>
      </c>
      <c r="H26" s="104">
        <f>IF(G26&lt;1,0,VLOOKUP($G26,dol_sal!$B$9:$D$18,3)*(1+J$10))</f>
        <v>0</v>
      </c>
      <c r="I26" s="104">
        <f t="shared" si="0"/>
        <v>0</v>
      </c>
      <c r="J26" s="104">
        <f t="shared" si="3"/>
        <v>0</v>
      </c>
      <c r="K26" s="187">
        <f t="shared" si="1"/>
      </c>
      <c r="IB26" s="29"/>
      <c r="IC26" s="29"/>
    </row>
    <row r="27" spans="1:237" ht="12.75">
      <c r="A27" s="98"/>
      <c r="B27" s="61"/>
      <c r="C27" s="106" t="s">
        <v>239</v>
      </c>
      <c r="D27" s="102"/>
      <c r="E27" s="103"/>
      <c r="F27" s="104">
        <f t="shared" si="2"/>
        <v>0</v>
      </c>
      <c r="G27" s="108">
        <v>0</v>
      </c>
      <c r="H27" s="104">
        <f>IF(G27&lt;1,0,VLOOKUP($G27,dol_sal!$B$9:$D$18,3)*(1+J$10))</f>
        <v>0</v>
      </c>
      <c r="I27" s="104">
        <f t="shared" si="0"/>
        <v>0</v>
      </c>
      <c r="J27" s="104">
        <f t="shared" si="3"/>
        <v>0</v>
      </c>
      <c r="K27" s="187">
        <f t="shared" si="1"/>
      </c>
      <c r="IB27" s="29"/>
      <c r="IC27" s="29"/>
    </row>
    <row r="28" spans="1:237" ht="12.75">
      <c r="A28" s="98"/>
      <c r="B28" s="61"/>
      <c r="C28" s="106" t="s">
        <v>36</v>
      </c>
      <c r="D28" s="102"/>
      <c r="E28" s="103"/>
      <c r="F28" s="104">
        <f t="shared" si="2"/>
        <v>0</v>
      </c>
      <c r="G28" s="108">
        <v>0</v>
      </c>
      <c r="H28" s="104">
        <f>IF(G28&lt;1,0,VLOOKUP($G28,dol_sal!$B$9:$D$18,3)*(1+J$10))</f>
        <v>0</v>
      </c>
      <c r="I28" s="104">
        <f t="shared" si="0"/>
        <v>0</v>
      </c>
      <c r="J28" s="104">
        <f t="shared" si="3"/>
        <v>0</v>
      </c>
      <c r="K28" s="187">
        <f t="shared" si="1"/>
      </c>
      <c r="IB28" s="29"/>
      <c r="IC28" s="29"/>
    </row>
    <row r="29" spans="1:237" ht="12.75">
      <c r="A29" s="98"/>
      <c r="B29" s="61"/>
      <c r="C29" s="106" t="s">
        <v>36</v>
      </c>
      <c r="D29" s="102"/>
      <c r="E29" s="103"/>
      <c r="F29" s="104">
        <f t="shared" si="2"/>
        <v>0</v>
      </c>
      <c r="G29" s="108">
        <v>0</v>
      </c>
      <c r="H29" s="104">
        <f>IF(G29&lt;1,0,VLOOKUP($G29,dol_sal!$B$9:$D$18,3)*(1+J$10))</f>
        <v>0</v>
      </c>
      <c r="I29" s="104">
        <f t="shared" si="0"/>
        <v>0</v>
      </c>
      <c r="J29" s="104">
        <f t="shared" si="3"/>
        <v>0</v>
      </c>
      <c r="K29" s="187">
        <f t="shared" si="1"/>
      </c>
      <c r="IB29" s="29"/>
      <c r="IC29" s="29"/>
    </row>
    <row r="30" spans="1:237" ht="12.75">
      <c r="A30" s="98"/>
      <c r="B30" s="61"/>
      <c r="C30" s="106" t="s">
        <v>36</v>
      </c>
      <c r="D30" s="102"/>
      <c r="E30" s="103"/>
      <c r="F30" s="104">
        <f t="shared" si="2"/>
        <v>0</v>
      </c>
      <c r="G30" s="108">
        <v>0</v>
      </c>
      <c r="H30" s="104">
        <f>IF(G30&lt;1,0,VLOOKUP($G30,dol_sal!$B$9:$D$18,3)*(1+J$10))</f>
        <v>0</v>
      </c>
      <c r="I30" s="104">
        <f t="shared" si="0"/>
        <v>0</v>
      </c>
      <c r="J30" s="104">
        <f t="shared" si="3"/>
        <v>0</v>
      </c>
      <c r="K30" s="187">
        <f t="shared" si="1"/>
      </c>
      <c r="IB30" s="29"/>
      <c r="IC30" s="29"/>
    </row>
    <row r="31" spans="1:237" ht="12.75">
      <c r="A31" s="98"/>
      <c r="B31" s="61"/>
      <c r="C31" s="106" t="s">
        <v>36</v>
      </c>
      <c r="D31" s="102"/>
      <c r="E31" s="103"/>
      <c r="F31" s="104">
        <f t="shared" si="2"/>
        <v>0</v>
      </c>
      <c r="G31" s="108">
        <v>0</v>
      </c>
      <c r="H31" s="104">
        <f>IF(G31&lt;1,0,VLOOKUP($G31,dol_sal!$B$9:$D$18,3)*(1+J$10))</f>
        <v>0</v>
      </c>
      <c r="I31" s="104">
        <f t="shared" si="0"/>
        <v>0</v>
      </c>
      <c r="J31" s="104">
        <f t="shared" si="3"/>
        <v>0</v>
      </c>
      <c r="K31" s="187">
        <f t="shared" si="1"/>
      </c>
      <c r="IB31" s="29"/>
      <c r="IC31" s="29"/>
    </row>
    <row r="32" spans="1:237" ht="12.75">
      <c r="A32" s="98"/>
      <c r="B32" s="61"/>
      <c r="C32" s="106" t="s">
        <v>36</v>
      </c>
      <c r="D32" s="102"/>
      <c r="E32" s="103"/>
      <c r="F32" s="104">
        <f t="shared" si="2"/>
        <v>0</v>
      </c>
      <c r="G32" s="108">
        <v>0</v>
      </c>
      <c r="H32" s="104">
        <f>IF(G32&lt;1,0,VLOOKUP($G32,dol_sal!$B$9:$D$18,3)*(1+J$10))</f>
        <v>0</v>
      </c>
      <c r="I32" s="104">
        <f t="shared" si="0"/>
        <v>0</v>
      </c>
      <c r="J32" s="104">
        <f t="shared" si="3"/>
        <v>0</v>
      </c>
      <c r="K32" s="187">
        <f t="shared" si="1"/>
      </c>
      <c r="IB32" s="29"/>
      <c r="IC32" s="29"/>
    </row>
    <row r="33" spans="1:237" ht="12.75">
      <c r="A33" s="98"/>
      <c r="B33" s="61"/>
      <c r="C33" s="79"/>
      <c r="D33" s="109"/>
      <c r="E33" s="110"/>
      <c r="F33" s="110"/>
      <c r="G33" s="61"/>
      <c r="H33" s="110"/>
      <c r="I33" s="111"/>
      <c r="J33" s="112"/>
      <c r="K33" s="188"/>
      <c r="IB33" s="29"/>
      <c r="IC33" s="29"/>
    </row>
    <row r="34" spans="1:237" ht="12.75">
      <c r="A34" s="98"/>
      <c r="B34" s="61"/>
      <c r="C34" s="79" t="s">
        <v>37</v>
      </c>
      <c r="D34" s="113">
        <f>SUM(D14:D33)</f>
        <v>0</v>
      </c>
      <c r="E34" s="110"/>
      <c r="F34" s="104">
        <f>SUM(F14:F32)</f>
        <v>0</v>
      </c>
      <c r="G34" s="61"/>
      <c r="H34" s="110"/>
      <c r="I34" s="114"/>
      <c r="J34" s="115"/>
      <c r="K34" s="189"/>
      <c r="IB34" s="29"/>
      <c r="IC34" s="29"/>
    </row>
    <row r="35" spans="1:237" ht="12.75">
      <c r="A35" s="98"/>
      <c r="B35" s="116"/>
      <c r="C35" s="79"/>
      <c r="D35" s="109"/>
      <c r="E35" s="110"/>
      <c r="F35" s="110"/>
      <c r="G35" s="61"/>
      <c r="H35" s="110"/>
      <c r="I35" s="111"/>
      <c r="J35" s="112"/>
      <c r="K35" s="188"/>
      <c r="IB35" s="29"/>
      <c r="IC35" s="29"/>
    </row>
    <row r="36" spans="1:237" ht="12.75">
      <c r="A36" s="98"/>
      <c r="B36" s="79" t="s">
        <v>38</v>
      </c>
      <c r="C36" s="100" t="s">
        <v>39</v>
      </c>
      <c r="D36" s="99"/>
      <c r="E36" s="110"/>
      <c r="F36" s="61"/>
      <c r="G36" s="61"/>
      <c r="H36" s="110"/>
      <c r="I36" s="81"/>
      <c r="J36" s="64"/>
      <c r="K36" s="87"/>
      <c r="IB36" s="29"/>
      <c r="IC36" s="29"/>
    </row>
    <row r="37" spans="1:237" ht="12.75">
      <c r="A37" s="98"/>
      <c r="B37" s="79"/>
      <c r="C37" s="85" t="s">
        <v>219</v>
      </c>
      <c r="D37" s="99"/>
      <c r="E37" s="158"/>
      <c r="F37" s="151">
        <f>F34*E37</f>
        <v>0</v>
      </c>
      <c r="G37" s="85"/>
      <c r="H37" s="61"/>
      <c r="I37" s="114"/>
      <c r="J37" s="115"/>
      <c r="K37" s="189"/>
      <c r="IB37" s="29"/>
      <c r="IC37" s="29"/>
    </row>
    <row r="38" spans="1:237" ht="12.75">
      <c r="A38" s="98"/>
      <c r="B38" s="79"/>
      <c r="C38" s="85" t="s">
        <v>220</v>
      </c>
      <c r="D38" s="99"/>
      <c r="E38" s="117" t="e">
        <f>+F38/D34</f>
        <v>#DIV/0!</v>
      </c>
      <c r="F38" s="103"/>
      <c r="G38" s="85" t="s">
        <v>412</v>
      </c>
      <c r="H38" s="61"/>
      <c r="I38" s="114"/>
      <c r="J38" s="115"/>
      <c r="K38" s="189"/>
      <c r="IB38" s="29"/>
      <c r="IC38" s="29"/>
    </row>
    <row r="39" spans="1:237" ht="12.75">
      <c r="A39" s="98"/>
      <c r="B39" s="79"/>
      <c r="C39" s="100"/>
      <c r="D39" s="99"/>
      <c r="E39" s="110"/>
      <c r="F39" s="61"/>
      <c r="G39" s="61"/>
      <c r="H39" s="110"/>
      <c r="I39" s="114"/>
      <c r="J39" s="115"/>
      <c r="K39" s="189"/>
      <c r="IB39" s="29"/>
      <c r="IC39" s="29"/>
    </row>
    <row r="40" spans="1:237" ht="12.75">
      <c r="A40" s="98"/>
      <c r="B40" s="79"/>
      <c r="C40" s="85" t="s">
        <v>218</v>
      </c>
      <c r="D40" s="80"/>
      <c r="E40" s="61"/>
      <c r="F40" s="118">
        <f>+F38+F37</f>
        <v>0</v>
      </c>
      <c r="G40" s="183" t="e">
        <f>+F40/F34</f>
        <v>#DIV/0!</v>
      </c>
      <c r="H40" s="61"/>
      <c r="I40" s="114"/>
      <c r="J40" s="115"/>
      <c r="K40" s="189"/>
      <c r="IB40" s="29"/>
      <c r="IC40" s="29"/>
    </row>
    <row r="41" spans="1:237" ht="12.75">
      <c r="A41" s="98"/>
      <c r="B41" s="116"/>
      <c r="C41" s="85"/>
      <c r="D41" s="109"/>
      <c r="E41" s="61"/>
      <c r="F41" s="61"/>
      <c r="G41" s="61"/>
      <c r="H41" s="110"/>
      <c r="I41" s="111"/>
      <c r="J41" s="110"/>
      <c r="K41" s="190"/>
      <c r="IB41" s="29"/>
      <c r="IC41" s="29"/>
    </row>
    <row r="42" spans="1:237" ht="12.75">
      <c r="A42" s="98"/>
      <c r="B42" s="79" t="s">
        <v>40</v>
      </c>
      <c r="C42" s="100" t="s">
        <v>41</v>
      </c>
      <c r="D42" s="119"/>
      <c r="E42" s="110"/>
      <c r="F42" s="110"/>
      <c r="G42" s="99"/>
      <c r="H42" s="110"/>
      <c r="I42" s="111"/>
      <c r="J42" s="110"/>
      <c r="K42" s="190"/>
      <c r="IB42" s="29"/>
      <c r="IC42" s="29"/>
    </row>
    <row r="43" spans="1:237" ht="12.75">
      <c r="A43" s="98"/>
      <c r="B43" s="61"/>
      <c r="C43" s="79" t="s">
        <v>483</v>
      </c>
      <c r="D43" s="109"/>
      <c r="E43" s="158"/>
      <c r="F43" s="182">
        <f>SUM(F34+F40)*E43*-1</f>
        <v>0</v>
      </c>
      <c r="G43" s="150">
        <f>+E43</f>
        <v>0</v>
      </c>
      <c r="H43" s="110"/>
      <c r="I43" s="111"/>
      <c r="J43" s="110"/>
      <c r="K43" s="190"/>
      <c r="IB43" s="29"/>
      <c r="IC43" s="29"/>
    </row>
    <row r="44" spans="1:237" ht="12.75">
      <c r="A44" s="98"/>
      <c r="B44" s="61"/>
      <c r="C44" s="79" t="s">
        <v>481</v>
      </c>
      <c r="D44" s="109"/>
      <c r="E44" s="110"/>
      <c r="F44" s="103">
        <v>0</v>
      </c>
      <c r="G44" s="150" t="e">
        <f>+$F44/SUM($F$40+$F$34)</f>
        <v>#DIV/0!</v>
      </c>
      <c r="H44" s="110"/>
      <c r="I44" s="111"/>
      <c r="J44" s="110"/>
      <c r="K44" s="190"/>
      <c r="IB44" s="29"/>
      <c r="IC44" s="29"/>
    </row>
    <row r="45" spans="1:237" ht="12.75">
      <c r="A45" s="98"/>
      <c r="B45" s="61"/>
      <c r="C45" s="79" t="s">
        <v>43</v>
      </c>
      <c r="D45" s="99"/>
      <c r="E45" s="110"/>
      <c r="F45" s="103">
        <v>0</v>
      </c>
      <c r="G45" s="150" t="e">
        <f>+$F45/SUM($F$40+$F$34)</f>
        <v>#DIV/0!</v>
      </c>
      <c r="H45" s="110"/>
      <c r="I45" s="111"/>
      <c r="J45" s="110"/>
      <c r="K45" s="190"/>
      <c r="IB45" s="29"/>
      <c r="IC45" s="29"/>
    </row>
    <row r="46" spans="1:237" ht="12.75">
      <c r="A46" s="98"/>
      <c r="B46" s="61"/>
      <c r="C46" s="79" t="s">
        <v>44</v>
      </c>
      <c r="D46" s="109"/>
      <c r="E46" s="110"/>
      <c r="F46" s="103">
        <v>0</v>
      </c>
      <c r="G46" s="150" t="e">
        <f>+$F46/SUM($F$40+$F$34)</f>
        <v>#DIV/0!</v>
      </c>
      <c r="H46" s="110"/>
      <c r="I46" s="111"/>
      <c r="J46" s="110"/>
      <c r="K46" s="190"/>
      <c r="IB46" s="29"/>
      <c r="IC46" s="29"/>
    </row>
    <row r="47" spans="1:237" ht="12.75">
      <c r="A47" s="98"/>
      <c r="B47" s="61"/>
      <c r="C47" s="100"/>
      <c r="D47" s="99"/>
      <c r="E47" s="110"/>
      <c r="F47" s="110"/>
      <c r="G47" s="61"/>
      <c r="H47" s="110"/>
      <c r="I47" s="111"/>
      <c r="J47" s="110"/>
      <c r="K47" s="190"/>
      <c r="IB47" s="29"/>
      <c r="IC47" s="29"/>
    </row>
    <row r="48" spans="1:237" ht="12.75">
      <c r="A48" s="98"/>
      <c r="B48" s="61"/>
      <c r="C48" s="79" t="s">
        <v>45</v>
      </c>
      <c r="D48" s="109"/>
      <c r="E48" s="110"/>
      <c r="F48" s="104">
        <f>SUM(F43:F47)</f>
        <v>0</v>
      </c>
      <c r="G48" s="61"/>
      <c r="H48" s="110"/>
      <c r="I48" s="111"/>
      <c r="J48" s="110"/>
      <c r="K48" s="190"/>
      <c r="IB48" s="29"/>
      <c r="IC48" s="29"/>
    </row>
    <row r="49" spans="1:237" ht="12.75">
      <c r="A49" s="98"/>
      <c r="B49" s="61"/>
      <c r="C49" s="79"/>
      <c r="D49" s="109"/>
      <c r="E49" s="110"/>
      <c r="F49" s="110"/>
      <c r="G49" s="61"/>
      <c r="H49" s="110"/>
      <c r="I49" s="111"/>
      <c r="J49" s="110"/>
      <c r="K49" s="190"/>
      <c r="IB49" s="29"/>
      <c r="IC49" s="29"/>
    </row>
    <row r="50" spans="1:237" ht="12.75">
      <c r="A50" s="98"/>
      <c r="B50" s="79" t="s">
        <v>46</v>
      </c>
      <c r="C50" s="79" t="s">
        <v>482</v>
      </c>
      <c r="D50" s="99"/>
      <c r="E50" s="110"/>
      <c r="F50" s="103"/>
      <c r="G50" s="61"/>
      <c r="H50" s="110"/>
      <c r="I50" s="111"/>
      <c r="J50" s="110"/>
      <c r="K50" s="190"/>
      <c r="IB50" s="29"/>
      <c r="IC50" s="29"/>
    </row>
    <row r="51" spans="1:237" ht="12.75">
      <c r="A51" s="98"/>
      <c r="B51" s="61"/>
      <c r="C51" s="120" t="s">
        <v>48</v>
      </c>
      <c r="D51" s="121"/>
      <c r="E51" s="122"/>
      <c r="F51" s="110"/>
      <c r="G51" s="61"/>
      <c r="H51" s="123"/>
      <c r="I51" s="111"/>
      <c r="J51" s="110"/>
      <c r="K51" s="190"/>
      <c r="IB51" s="29"/>
      <c r="IC51" s="29"/>
    </row>
    <row r="52" spans="1:237" ht="30.75" customHeight="1">
      <c r="A52" s="98"/>
      <c r="B52" s="61"/>
      <c r="C52" s="247"/>
      <c r="D52" s="248"/>
      <c r="E52" s="249"/>
      <c r="F52" s="110"/>
      <c r="G52" s="61"/>
      <c r="H52" s="123"/>
      <c r="I52" s="111"/>
      <c r="J52" s="110"/>
      <c r="K52" s="190"/>
      <c r="IB52" s="29"/>
      <c r="IC52" s="29"/>
    </row>
    <row r="53" spans="1:237" ht="23.25" customHeight="1">
      <c r="A53" s="66"/>
      <c r="B53" s="79" t="s">
        <v>49</v>
      </c>
      <c r="C53" s="79" t="s">
        <v>50</v>
      </c>
      <c r="D53" s="97"/>
      <c r="E53" s="112"/>
      <c r="F53" s="104">
        <f>+F50+F48+F40+F34</f>
        <v>0</v>
      </c>
      <c r="G53" s="61"/>
      <c r="H53" s="110"/>
      <c r="I53" s="111"/>
      <c r="J53" s="110"/>
      <c r="K53" s="190"/>
      <c r="IB53" s="29"/>
      <c r="IC53" s="29"/>
    </row>
    <row r="54" spans="1:237" ht="12.75" thickBot="1">
      <c r="A54" s="124"/>
      <c r="B54" s="77"/>
      <c r="C54" s="77"/>
      <c r="D54" s="125"/>
      <c r="E54" s="126"/>
      <c r="F54" s="126"/>
      <c r="G54" s="77"/>
      <c r="H54" s="126"/>
      <c r="I54" s="126"/>
      <c r="J54" s="126"/>
      <c r="K54" s="191"/>
      <c r="IB54" s="29"/>
      <c r="IC54" s="29"/>
    </row>
    <row r="55" spans="1:237" ht="13.5" thickBot="1">
      <c r="A55" s="62"/>
      <c r="B55" s="93"/>
      <c r="C55" s="93"/>
      <c r="D55" s="127"/>
      <c r="E55" s="128"/>
      <c r="F55" s="128"/>
      <c r="G55" s="129"/>
      <c r="H55" s="128"/>
      <c r="I55" s="128"/>
      <c r="J55" s="128"/>
      <c r="K55" s="192"/>
      <c r="IB55" s="29"/>
      <c r="IC55" s="29"/>
    </row>
    <row r="56" spans="1:237" ht="12.75">
      <c r="A56" s="197" t="s">
        <v>3</v>
      </c>
      <c r="B56" s="93" t="s">
        <v>421</v>
      </c>
      <c r="C56" s="63"/>
      <c r="D56" s="199"/>
      <c r="E56" s="144"/>
      <c r="F56" s="144"/>
      <c r="G56" s="143"/>
      <c r="H56" s="144"/>
      <c r="I56" s="128"/>
      <c r="J56" s="144"/>
      <c r="K56" s="200"/>
      <c r="IB56" s="29"/>
      <c r="IC56" s="29"/>
    </row>
    <row r="57" spans="1:237" ht="12.75">
      <c r="A57" s="98"/>
      <c r="B57" s="61"/>
      <c r="C57" s="79"/>
      <c r="D57" s="109"/>
      <c r="E57" s="110"/>
      <c r="F57" s="110"/>
      <c r="G57" s="99"/>
      <c r="H57" s="110"/>
      <c r="I57" s="110"/>
      <c r="J57" s="110"/>
      <c r="K57" s="190"/>
      <c r="IB57" s="29"/>
      <c r="IC57" s="29"/>
    </row>
    <row r="58" spans="1:237" ht="12.75">
      <c r="A58" s="98"/>
      <c r="B58" s="79" t="s">
        <v>25</v>
      </c>
      <c r="C58" s="100" t="s">
        <v>26</v>
      </c>
      <c r="D58" s="109"/>
      <c r="E58" s="110"/>
      <c r="F58" s="110"/>
      <c r="G58" s="99"/>
      <c r="H58" s="110"/>
      <c r="I58" s="110"/>
      <c r="J58" s="110"/>
      <c r="K58" s="190"/>
      <c r="IB58" s="29"/>
      <c r="IC58" s="29"/>
    </row>
    <row r="59" spans="1:237" ht="12.75">
      <c r="A59" s="98"/>
      <c r="B59" s="61"/>
      <c r="C59" s="101" t="s">
        <v>27</v>
      </c>
      <c r="D59" s="102"/>
      <c r="E59" s="103"/>
      <c r="F59" s="104">
        <f aca="true" t="shared" si="4" ref="F59:F73">$D59*E59*$K$6</f>
        <v>0</v>
      </c>
      <c r="G59" s="105">
        <v>9</v>
      </c>
      <c r="H59" s="104">
        <f>IF(G59&lt;1,0,VLOOKUP($G59,dol_sal!$B$9:$D$18,3)*(1+J$10))</f>
        <v>93794.84462967882</v>
      </c>
      <c r="I59" s="104">
        <f aca="true" t="shared" si="5" ref="I59:I73">IF(D59=0,0,(H59-E$79)/(1+E$78))</f>
        <v>0</v>
      </c>
      <c r="J59" s="104">
        <f aca="true" t="shared" si="6" ref="J59:J73">$D59*H59</f>
        <v>0</v>
      </c>
      <c r="K59" s="187">
        <f aca="true" t="shared" si="7" ref="K59:K73">IF(I59=0,"",+E59/I59)</f>
      </c>
      <c r="IB59" s="29"/>
      <c r="IC59" s="29"/>
    </row>
    <row r="60" spans="1:237" ht="12.75">
      <c r="A60" s="98"/>
      <c r="B60" s="61"/>
      <c r="C60" s="101" t="s">
        <v>422</v>
      </c>
      <c r="D60" s="102"/>
      <c r="E60" s="103"/>
      <c r="F60" s="104">
        <f t="shared" si="4"/>
        <v>0</v>
      </c>
      <c r="G60" s="105">
        <v>8</v>
      </c>
      <c r="H60" s="104">
        <f>IF(G60&lt;1,0,VLOOKUP($G60,dol_sal!$B$9:$D$18,3)*(1+J$10))</f>
        <v>80037.86862972121</v>
      </c>
      <c r="I60" s="104">
        <f t="shared" si="5"/>
        <v>0</v>
      </c>
      <c r="J60" s="104">
        <f t="shared" si="6"/>
        <v>0</v>
      </c>
      <c r="K60" s="187">
        <f t="shared" si="7"/>
      </c>
      <c r="IB60" s="29"/>
      <c r="IC60" s="29"/>
    </row>
    <row r="61" spans="1:237" ht="12.75">
      <c r="A61" s="98"/>
      <c r="B61" s="61"/>
      <c r="C61" s="101" t="s">
        <v>423</v>
      </c>
      <c r="D61" s="102"/>
      <c r="E61" s="103"/>
      <c r="F61" s="104">
        <f t="shared" si="4"/>
        <v>0</v>
      </c>
      <c r="G61" s="105">
        <v>5</v>
      </c>
      <c r="H61" s="104">
        <f>IF(G61&lt;1,0,VLOOKUP($G61,dol_sal!$B$9:$D$18,3)*(1+J$10))</f>
        <v>51274.913851829144</v>
      </c>
      <c r="I61" s="104">
        <f t="shared" si="5"/>
        <v>0</v>
      </c>
      <c r="J61" s="104">
        <f t="shared" si="6"/>
        <v>0</v>
      </c>
      <c r="K61" s="187">
        <f t="shared" si="7"/>
      </c>
      <c r="IB61" s="29"/>
      <c r="IC61" s="29"/>
    </row>
    <row r="62" spans="1:237" ht="12.75">
      <c r="A62" s="98"/>
      <c r="B62" s="79" t="s">
        <v>13</v>
      </c>
      <c r="C62" s="101" t="s">
        <v>460</v>
      </c>
      <c r="D62" s="102"/>
      <c r="E62" s="103"/>
      <c r="F62" s="104">
        <f t="shared" si="4"/>
        <v>0</v>
      </c>
      <c r="G62" s="105">
        <v>5</v>
      </c>
      <c r="H62" s="104">
        <f>IF(G62&lt;1,0,VLOOKUP($G62,dol_sal!$B$9:$D$18,3)*(1+J$10))</f>
        <v>51274.913851829144</v>
      </c>
      <c r="I62" s="104">
        <f t="shared" si="5"/>
        <v>0</v>
      </c>
      <c r="J62" s="104">
        <f t="shared" si="6"/>
        <v>0</v>
      </c>
      <c r="K62" s="187">
        <f t="shared" si="7"/>
      </c>
      <c r="IB62" s="29"/>
      <c r="IC62" s="29"/>
    </row>
    <row r="63" spans="1:237" ht="12.75">
      <c r="A63" s="98"/>
      <c r="B63" s="79" t="s">
        <v>13</v>
      </c>
      <c r="C63" s="101" t="s">
        <v>52</v>
      </c>
      <c r="D63" s="102"/>
      <c r="E63" s="103"/>
      <c r="F63" s="104">
        <f t="shared" si="4"/>
        <v>0</v>
      </c>
      <c r="G63" s="105">
        <v>5</v>
      </c>
      <c r="H63" s="104">
        <f>IF(G63&lt;1,0,VLOOKUP($G63,dol_sal!$B$9:$D$18,3)*(1+J$10))</f>
        <v>51274.913851829144</v>
      </c>
      <c r="I63" s="104">
        <f t="shared" si="5"/>
        <v>0</v>
      </c>
      <c r="J63" s="104">
        <f t="shared" si="6"/>
        <v>0</v>
      </c>
      <c r="K63" s="187">
        <f t="shared" si="7"/>
      </c>
      <c r="IB63" s="29"/>
      <c r="IC63" s="29"/>
    </row>
    <row r="64" spans="1:237" ht="12.75">
      <c r="A64" s="98"/>
      <c r="B64" s="79" t="s">
        <v>13</v>
      </c>
      <c r="C64" s="101" t="s">
        <v>424</v>
      </c>
      <c r="D64" s="102"/>
      <c r="E64" s="103"/>
      <c r="F64" s="104">
        <f t="shared" si="4"/>
        <v>0</v>
      </c>
      <c r="G64" s="105">
        <v>5</v>
      </c>
      <c r="H64" s="104">
        <f>IF(G64&lt;1,0,VLOOKUP($G64,dol_sal!$B$9:$D$18,3)*(1+J$10))</f>
        <v>51274.913851829144</v>
      </c>
      <c r="I64" s="104">
        <f t="shared" si="5"/>
        <v>0</v>
      </c>
      <c r="J64" s="104">
        <f t="shared" si="6"/>
        <v>0</v>
      </c>
      <c r="K64" s="187">
        <f t="shared" si="7"/>
      </c>
      <c r="IB64" s="29"/>
      <c r="IC64" s="29"/>
    </row>
    <row r="65" spans="1:237" ht="12.75">
      <c r="A65" s="98"/>
      <c r="B65" s="61"/>
      <c r="C65" s="101" t="s">
        <v>34</v>
      </c>
      <c r="D65" s="102"/>
      <c r="E65" s="103"/>
      <c r="F65" s="104">
        <f t="shared" si="4"/>
        <v>0</v>
      </c>
      <c r="G65" s="105">
        <v>3</v>
      </c>
      <c r="H65" s="104">
        <f>IF(G65&lt;1,0,VLOOKUP($G65,dol_sal!$B$9:$D$18,3)*(1+J$10))</f>
        <v>37517.93785187153</v>
      </c>
      <c r="I65" s="104">
        <f t="shared" si="5"/>
        <v>0</v>
      </c>
      <c r="J65" s="104">
        <f t="shared" si="6"/>
        <v>0</v>
      </c>
      <c r="K65" s="187">
        <f t="shared" si="7"/>
      </c>
      <c r="IB65" s="29"/>
      <c r="IC65" s="29"/>
    </row>
    <row r="66" spans="1:237" ht="12.75">
      <c r="A66" s="98"/>
      <c r="B66" s="61"/>
      <c r="C66" s="101" t="s">
        <v>35</v>
      </c>
      <c r="D66" s="102"/>
      <c r="E66" s="103"/>
      <c r="F66" s="104">
        <f t="shared" si="4"/>
        <v>0</v>
      </c>
      <c r="G66" s="105">
        <v>2</v>
      </c>
      <c r="H66" s="104">
        <f>IF(G66&lt;1,0,VLOOKUP($G66,dol_sal!$B$9:$D$18,3)*(1+J$10))</f>
        <v>32515.94492589338</v>
      </c>
      <c r="I66" s="104">
        <f t="shared" si="5"/>
        <v>0</v>
      </c>
      <c r="J66" s="104">
        <f t="shared" si="6"/>
        <v>0</v>
      </c>
      <c r="K66" s="187">
        <f t="shared" si="7"/>
      </c>
      <c r="IB66" s="29"/>
      <c r="IC66" s="29"/>
    </row>
    <row r="67" spans="1:237" ht="12.75">
      <c r="A67" s="98"/>
      <c r="B67" s="61"/>
      <c r="C67" s="106" t="s">
        <v>36</v>
      </c>
      <c r="D67" s="102"/>
      <c r="E67" s="103"/>
      <c r="F67" s="104">
        <f t="shared" si="4"/>
        <v>0</v>
      </c>
      <c r="G67" s="108">
        <v>0</v>
      </c>
      <c r="H67" s="104">
        <f>IF(G67&lt;1,0,VLOOKUP($G67,dol_sal!$B$9:$D$18,3)*(1+J$10))</f>
        <v>0</v>
      </c>
      <c r="I67" s="104">
        <f t="shared" si="5"/>
        <v>0</v>
      </c>
      <c r="J67" s="104">
        <f t="shared" si="6"/>
        <v>0</v>
      </c>
      <c r="K67" s="187">
        <f t="shared" si="7"/>
      </c>
      <c r="IB67" s="29"/>
      <c r="IC67" s="29"/>
    </row>
    <row r="68" spans="1:237" ht="12.75">
      <c r="A68" s="98"/>
      <c r="B68" s="61"/>
      <c r="C68" s="106" t="s">
        <v>36</v>
      </c>
      <c r="D68" s="102"/>
      <c r="E68" s="103"/>
      <c r="F68" s="104">
        <f t="shared" si="4"/>
        <v>0</v>
      </c>
      <c r="G68" s="108">
        <v>0</v>
      </c>
      <c r="H68" s="104">
        <f>IF(G68&lt;1,0,VLOOKUP($G68,dol_sal!$B$9:$D$18,3)*(1+J$10))</f>
        <v>0</v>
      </c>
      <c r="I68" s="104">
        <f t="shared" si="5"/>
        <v>0</v>
      </c>
      <c r="J68" s="104">
        <f t="shared" si="6"/>
        <v>0</v>
      </c>
      <c r="K68" s="187">
        <f t="shared" si="7"/>
      </c>
      <c r="IB68" s="29"/>
      <c r="IC68" s="29"/>
    </row>
    <row r="69" spans="1:237" ht="12.75">
      <c r="A69" s="98"/>
      <c r="B69" s="61"/>
      <c r="C69" s="106" t="s">
        <v>239</v>
      </c>
      <c r="D69" s="102"/>
      <c r="E69" s="103"/>
      <c r="F69" s="104">
        <f t="shared" si="4"/>
        <v>0</v>
      </c>
      <c r="G69" s="108">
        <v>0</v>
      </c>
      <c r="H69" s="104">
        <f>IF(G69&lt;1,0,VLOOKUP($G69,dol_sal!$B$9:$D$18,3)*(1+J$10))</f>
        <v>0</v>
      </c>
      <c r="I69" s="104">
        <f t="shared" si="5"/>
        <v>0</v>
      </c>
      <c r="J69" s="104">
        <f t="shared" si="6"/>
        <v>0</v>
      </c>
      <c r="K69" s="187">
        <f t="shared" si="7"/>
      </c>
      <c r="IB69" s="29"/>
      <c r="IC69" s="29"/>
    </row>
    <row r="70" spans="1:237" ht="12.75">
      <c r="A70" s="98"/>
      <c r="B70" s="61"/>
      <c r="C70" s="106" t="s">
        <v>36</v>
      </c>
      <c r="D70" s="102"/>
      <c r="E70" s="103"/>
      <c r="F70" s="104">
        <f t="shared" si="4"/>
        <v>0</v>
      </c>
      <c r="G70" s="108">
        <v>0</v>
      </c>
      <c r="H70" s="104">
        <f>IF(G70&lt;1,0,VLOOKUP($G70,dol_sal!$B$9:$D$18,3)*(1+J$10))</f>
        <v>0</v>
      </c>
      <c r="I70" s="104">
        <f t="shared" si="5"/>
        <v>0</v>
      </c>
      <c r="J70" s="104">
        <f t="shared" si="6"/>
        <v>0</v>
      </c>
      <c r="K70" s="187">
        <f t="shared" si="7"/>
      </c>
      <c r="IB70" s="29"/>
      <c r="IC70" s="29"/>
    </row>
    <row r="71" spans="1:237" ht="12.75">
      <c r="A71" s="98"/>
      <c r="B71" s="61"/>
      <c r="C71" s="106" t="s">
        <v>36</v>
      </c>
      <c r="D71" s="102"/>
      <c r="E71" s="103"/>
      <c r="F71" s="104">
        <f t="shared" si="4"/>
        <v>0</v>
      </c>
      <c r="G71" s="108">
        <v>0</v>
      </c>
      <c r="H71" s="104">
        <f>IF(G71&lt;1,0,VLOOKUP($G71,dol_sal!$B$9:$D$18,3)*(1+J$10))</f>
        <v>0</v>
      </c>
      <c r="I71" s="104">
        <f t="shared" si="5"/>
        <v>0</v>
      </c>
      <c r="J71" s="104">
        <f t="shared" si="6"/>
        <v>0</v>
      </c>
      <c r="K71" s="187">
        <f t="shared" si="7"/>
      </c>
      <c r="IB71" s="29"/>
      <c r="IC71" s="29"/>
    </row>
    <row r="72" spans="1:237" ht="12.75">
      <c r="A72" s="98"/>
      <c r="B72" s="61"/>
      <c r="C72" s="106" t="s">
        <v>36</v>
      </c>
      <c r="D72" s="102"/>
      <c r="E72" s="103"/>
      <c r="F72" s="104">
        <f t="shared" si="4"/>
        <v>0</v>
      </c>
      <c r="G72" s="108">
        <v>0</v>
      </c>
      <c r="H72" s="104">
        <f>IF(G72&lt;1,0,VLOOKUP($G72,dol_sal!$B$9:$D$18,3)*(1+J$10))</f>
        <v>0</v>
      </c>
      <c r="I72" s="104">
        <f t="shared" si="5"/>
        <v>0</v>
      </c>
      <c r="J72" s="104">
        <f t="shared" si="6"/>
        <v>0</v>
      </c>
      <c r="K72" s="187">
        <f t="shared" si="7"/>
      </c>
      <c r="IB72" s="29"/>
      <c r="IC72" s="29"/>
    </row>
    <row r="73" spans="1:237" ht="12.75">
      <c r="A73" s="98"/>
      <c r="B73" s="61"/>
      <c r="C73" s="106" t="s">
        <v>36</v>
      </c>
      <c r="D73" s="102"/>
      <c r="E73" s="103"/>
      <c r="F73" s="104">
        <f t="shared" si="4"/>
        <v>0</v>
      </c>
      <c r="G73" s="108">
        <v>0</v>
      </c>
      <c r="H73" s="104">
        <f>IF(G73&lt;1,0,VLOOKUP($G73,dol_sal!$B$9:$D$18,3)*(1+J$10))</f>
        <v>0</v>
      </c>
      <c r="I73" s="104">
        <f t="shared" si="5"/>
        <v>0</v>
      </c>
      <c r="J73" s="104">
        <f t="shared" si="6"/>
        <v>0</v>
      </c>
      <c r="K73" s="187">
        <f t="shared" si="7"/>
      </c>
      <c r="IB73" s="29"/>
      <c r="IC73" s="29"/>
    </row>
    <row r="74" spans="1:237" ht="12.75">
      <c r="A74" s="131"/>
      <c r="B74" s="61"/>
      <c r="C74" s="79"/>
      <c r="D74" s="109"/>
      <c r="E74" s="110"/>
      <c r="F74" s="110"/>
      <c r="G74" s="61"/>
      <c r="H74" s="110"/>
      <c r="I74" s="110"/>
      <c r="J74" s="110"/>
      <c r="K74" s="190"/>
      <c r="IB74" s="29"/>
      <c r="IC74" s="29"/>
    </row>
    <row r="75" spans="1:237" ht="12.75">
      <c r="A75" s="98"/>
      <c r="B75" s="61"/>
      <c r="C75" s="79" t="s">
        <v>37</v>
      </c>
      <c r="D75" s="132">
        <f>SUM(D58:D74)</f>
        <v>0</v>
      </c>
      <c r="E75" s="110"/>
      <c r="F75" s="104">
        <f>SUM(F58:F73)</f>
        <v>0</v>
      </c>
      <c r="G75" s="61"/>
      <c r="H75" s="112"/>
      <c r="I75" s="114"/>
      <c r="J75" s="115"/>
      <c r="K75" s="193"/>
      <c r="IB75" s="29"/>
      <c r="IC75" s="29"/>
    </row>
    <row r="76" spans="1:237" ht="12.75">
      <c r="A76" s="98"/>
      <c r="B76" s="116"/>
      <c r="C76" s="79"/>
      <c r="D76" s="109"/>
      <c r="E76" s="110"/>
      <c r="F76" s="110"/>
      <c r="G76" s="61"/>
      <c r="H76" s="112"/>
      <c r="I76" s="111"/>
      <c r="J76" s="112"/>
      <c r="K76" s="188"/>
      <c r="IB76" s="29"/>
      <c r="IC76" s="29"/>
    </row>
    <row r="77" spans="1:237" ht="12.75">
      <c r="A77" s="98"/>
      <c r="B77" s="79" t="s">
        <v>38</v>
      </c>
      <c r="C77" s="100" t="s">
        <v>39</v>
      </c>
      <c r="D77" s="99"/>
      <c r="E77" s="110"/>
      <c r="F77" s="61"/>
      <c r="G77" s="61"/>
      <c r="H77" s="110"/>
      <c r="I77" s="81"/>
      <c r="J77" s="64"/>
      <c r="K77" s="87"/>
      <c r="IB77" s="29"/>
      <c r="IC77" s="29"/>
    </row>
    <row r="78" spans="1:237" ht="12.75">
      <c r="A78" s="98"/>
      <c r="B78" s="79"/>
      <c r="C78" s="85" t="s">
        <v>219</v>
      </c>
      <c r="D78" s="99"/>
      <c r="E78" s="158"/>
      <c r="F78" s="151">
        <f>F75*E78</f>
        <v>0</v>
      </c>
      <c r="G78" s="85"/>
      <c r="H78" s="61"/>
      <c r="I78" s="114"/>
      <c r="J78" s="115"/>
      <c r="K78" s="189"/>
      <c r="IB78" s="29"/>
      <c r="IC78" s="29"/>
    </row>
    <row r="79" spans="1:237" ht="12.75">
      <c r="A79" s="98"/>
      <c r="B79" s="79"/>
      <c r="C79" s="85" t="s">
        <v>220</v>
      </c>
      <c r="D79" s="99"/>
      <c r="E79" s="117" t="e">
        <f>+F79/D75</f>
        <v>#DIV/0!</v>
      </c>
      <c r="F79" s="103"/>
      <c r="G79" s="85" t="s">
        <v>437</v>
      </c>
      <c r="H79" s="61"/>
      <c r="I79" s="114"/>
      <c r="J79" s="115"/>
      <c r="K79" s="189"/>
      <c r="IB79" s="29"/>
      <c r="IC79" s="29"/>
    </row>
    <row r="80" spans="1:237" ht="12.75">
      <c r="A80" s="98"/>
      <c r="B80" s="79"/>
      <c r="C80" s="100"/>
      <c r="D80" s="99"/>
      <c r="E80" s="110"/>
      <c r="F80" s="61"/>
      <c r="G80" s="61"/>
      <c r="H80" s="110"/>
      <c r="I80" s="114"/>
      <c r="J80" s="115"/>
      <c r="K80" s="189"/>
      <c r="IB80" s="29"/>
      <c r="IC80" s="29"/>
    </row>
    <row r="81" spans="1:237" ht="12.75">
      <c r="A81" s="98"/>
      <c r="B81" s="79"/>
      <c r="C81" s="85" t="s">
        <v>218</v>
      </c>
      <c r="D81" s="80"/>
      <c r="E81" s="61"/>
      <c r="F81" s="118">
        <f>+F79+F78</f>
        <v>0</v>
      </c>
      <c r="G81" s="183" t="e">
        <f>+F81/F75</f>
        <v>#DIV/0!</v>
      </c>
      <c r="H81" s="61"/>
      <c r="I81" s="114"/>
      <c r="J81" s="115"/>
      <c r="K81" s="189"/>
      <c r="IB81" s="29"/>
      <c r="IC81" s="29"/>
    </row>
    <row r="82" spans="1:237" ht="12.75">
      <c r="A82" s="98"/>
      <c r="B82" s="116"/>
      <c r="C82" s="85"/>
      <c r="D82" s="109"/>
      <c r="E82" s="61"/>
      <c r="F82" s="61"/>
      <c r="G82" s="61"/>
      <c r="H82" s="110"/>
      <c r="I82" s="111"/>
      <c r="J82" s="110"/>
      <c r="K82" s="190"/>
      <c r="IB82" s="29"/>
      <c r="IC82" s="29"/>
    </row>
    <row r="83" spans="1:237" ht="12.75">
      <c r="A83" s="98"/>
      <c r="B83" s="79" t="s">
        <v>40</v>
      </c>
      <c r="C83" s="100" t="s">
        <v>41</v>
      </c>
      <c r="D83" s="119"/>
      <c r="E83" s="110"/>
      <c r="F83" s="110"/>
      <c r="G83" s="99"/>
      <c r="H83" s="110"/>
      <c r="I83" s="111"/>
      <c r="J83" s="110"/>
      <c r="K83" s="190"/>
      <c r="IB83" s="29"/>
      <c r="IC83" s="29"/>
    </row>
    <row r="84" spans="1:237" ht="12.75">
      <c r="A84" s="98"/>
      <c r="B84" s="61"/>
      <c r="C84" s="79" t="s">
        <v>483</v>
      </c>
      <c r="D84" s="109"/>
      <c r="E84" s="158"/>
      <c r="F84" s="182">
        <f>SUM(F75+F81)*E84*-1</f>
        <v>0</v>
      </c>
      <c r="G84" s="150">
        <f>+E84</f>
        <v>0</v>
      </c>
      <c r="H84" s="110"/>
      <c r="I84" s="111"/>
      <c r="J84" s="110"/>
      <c r="K84" s="190"/>
      <c r="IB84" s="29"/>
      <c r="IC84" s="29"/>
    </row>
    <row r="85" spans="1:237" ht="12.75">
      <c r="A85" s="98"/>
      <c r="B85" s="61"/>
      <c r="C85" s="79" t="s">
        <v>485</v>
      </c>
      <c r="D85" s="109"/>
      <c r="E85" s="110"/>
      <c r="F85" s="103">
        <v>0</v>
      </c>
      <c r="G85" s="150" t="e">
        <f>+$F85/SUM($F$40+$F$34)</f>
        <v>#DIV/0!</v>
      </c>
      <c r="H85" s="110"/>
      <c r="I85" s="111"/>
      <c r="J85" s="110"/>
      <c r="K85" s="190"/>
      <c r="IB85" s="29"/>
      <c r="IC85" s="29"/>
    </row>
    <row r="86" spans="1:237" ht="12.75">
      <c r="A86" s="98"/>
      <c r="B86" s="61"/>
      <c r="C86" s="79" t="s">
        <v>43</v>
      </c>
      <c r="D86" s="99"/>
      <c r="E86" s="110"/>
      <c r="F86" s="103">
        <v>0</v>
      </c>
      <c r="G86" s="150" t="e">
        <f>+$F86/SUM($F$40+$F$34)</f>
        <v>#DIV/0!</v>
      </c>
      <c r="H86" s="110"/>
      <c r="I86" s="111"/>
      <c r="J86" s="110"/>
      <c r="K86" s="190"/>
      <c r="IB86" s="29"/>
      <c r="IC86" s="29"/>
    </row>
    <row r="87" spans="1:237" ht="12.75">
      <c r="A87" s="98"/>
      <c r="B87" s="61"/>
      <c r="C87" s="79" t="s">
        <v>44</v>
      </c>
      <c r="D87" s="109"/>
      <c r="E87" s="110"/>
      <c r="F87" s="103">
        <v>0</v>
      </c>
      <c r="G87" s="150" t="e">
        <f>+$F87/SUM($F$40+$F$34)</f>
        <v>#DIV/0!</v>
      </c>
      <c r="H87" s="110"/>
      <c r="I87" s="111"/>
      <c r="J87" s="110"/>
      <c r="K87" s="190"/>
      <c r="IB87" s="29"/>
      <c r="IC87" s="29"/>
    </row>
    <row r="88" spans="1:237" ht="12.75">
      <c r="A88" s="98"/>
      <c r="B88" s="61"/>
      <c r="C88" s="100"/>
      <c r="D88" s="99"/>
      <c r="E88" s="110"/>
      <c r="F88" s="110"/>
      <c r="G88" s="61"/>
      <c r="H88" s="110"/>
      <c r="I88" s="111"/>
      <c r="J88" s="110"/>
      <c r="K88" s="190"/>
      <c r="IB88" s="29"/>
      <c r="IC88" s="29"/>
    </row>
    <row r="89" spans="1:237" ht="12.75">
      <c r="A89" s="98"/>
      <c r="B89" s="61"/>
      <c r="C89" s="79" t="s">
        <v>45</v>
      </c>
      <c r="D89" s="109"/>
      <c r="E89" s="110"/>
      <c r="F89" s="104">
        <f>SUM(F84:F88)</f>
        <v>0</v>
      </c>
      <c r="G89" s="61"/>
      <c r="H89" s="110"/>
      <c r="I89" s="111"/>
      <c r="J89" s="110"/>
      <c r="K89" s="190"/>
      <c r="IB89" s="29"/>
      <c r="IC89" s="29"/>
    </row>
    <row r="90" spans="1:237" ht="12.75">
      <c r="A90" s="98"/>
      <c r="B90" s="61"/>
      <c r="C90" s="79"/>
      <c r="D90" s="109"/>
      <c r="E90" s="110"/>
      <c r="F90" s="110"/>
      <c r="G90" s="61"/>
      <c r="H90" s="110"/>
      <c r="I90" s="111"/>
      <c r="J90" s="110"/>
      <c r="K90" s="190"/>
      <c r="IB90" s="29"/>
      <c r="IC90" s="29"/>
    </row>
    <row r="91" spans="1:237" ht="12.75">
      <c r="A91" s="98"/>
      <c r="B91" s="79" t="s">
        <v>46</v>
      </c>
      <c r="C91" s="79" t="s">
        <v>47</v>
      </c>
      <c r="D91" s="99"/>
      <c r="E91" s="110"/>
      <c r="F91" s="103">
        <v>0</v>
      </c>
      <c r="G91" s="61"/>
      <c r="H91" s="110"/>
      <c r="I91" s="111"/>
      <c r="J91" s="110"/>
      <c r="K91" s="190"/>
      <c r="IB91" s="29"/>
      <c r="IC91" s="29"/>
    </row>
    <row r="92" spans="1:237" ht="12.75">
      <c r="A92" s="98"/>
      <c r="B92" s="61"/>
      <c r="C92" s="120" t="s">
        <v>48</v>
      </c>
      <c r="D92" s="121"/>
      <c r="E92" s="122"/>
      <c r="F92" s="110"/>
      <c r="G92" s="61"/>
      <c r="H92" s="123"/>
      <c r="I92" s="111"/>
      <c r="J92" s="110"/>
      <c r="K92" s="190"/>
      <c r="IB92" s="29"/>
      <c r="IC92" s="29"/>
    </row>
    <row r="93" spans="1:237" ht="30.75" customHeight="1">
      <c r="A93" s="98"/>
      <c r="B93" s="61"/>
      <c r="C93" s="247"/>
      <c r="D93" s="248"/>
      <c r="E93" s="249"/>
      <c r="F93" s="110"/>
      <c r="G93" s="159"/>
      <c r="H93" s="123"/>
      <c r="I93" s="111"/>
      <c r="J93" s="110"/>
      <c r="K93" s="190"/>
      <c r="IB93" s="29"/>
      <c r="IC93" s="29"/>
    </row>
    <row r="94" spans="1:237" ht="12.75">
      <c r="A94" s="66"/>
      <c r="B94" s="79" t="s">
        <v>49</v>
      </c>
      <c r="C94" s="79" t="s">
        <v>50</v>
      </c>
      <c r="D94" s="97"/>
      <c r="E94" s="112"/>
      <c r="F94" s="104">
        <f>+F91+F89+F81+F75</f>
        <v>0</v>
      </c>
      <c r="G94" s="61"/>
      <c r="H94" s="110"/>
      <c r="I94" s="111"/>
      <c r="J94" s="110"/>
      <c r="K94" s="190"/>
      <c r="IB94" s="29"/>
      <c r="IC94" s="29"/>
    </row>
    <row r="95" spans="1:237" ht="12.75" thickBot="1">
      <c r="A95" s="124"/>
      <c r="B95" s="77"/>
      <c r="C95" s="77"/>
      <c r="D95" s="125"/>
      <c r="E95" s="126"/>
      <c r="F95" s="126"/>
      <c r="G95" s="77"/>
      <c r="H95" s="126"/>
      <c r="I95" s="126"/>
      <c r="J95" s="126"/>
      <c r="K95" s="191"/>
      <c r="IB95" s="29"/>
      <c r="IC95" s="29"/>
    </row>
    <row r="96" spans="1:237" ht="13.5" thickBot="1">
      <c r="A96" s="98"/>
      <c r="B96" s="79"/>
      <c r="C96" s="79"/>
      <c r="D96" s="109"/>
      <c r="E96" s="110"/>
      <c r="F96" s="110"/>
      <c r="G96" s="99"/>
      <c r="H96" s="110"/>
      <c r="I96" s="110"/>
      <c r="J96" s="110"/>
      <c r="K96" s="190"/>
      <c r="IB96" s="29"/>
      <c r="IC96" s="29"/>
    </row>
    <row r="97" spans="1:237" ht="12.75">
      <c r="A97" s="62" t="s">
        <v>4</v>
      </c>
      <c r="B97" s="93" t="s">
        <v>447</v>
      </c>
      <c r="C97" s="63"/>
      <c r="D97" s="199"/>
      <c r="E97" s="144"/>
      <c r="F97" s="144"/>
      <c r="G97" s="143"/>
      <c r="H97" s="144"/>
      <c r="I97" s="128"/>
      <c r="J97" s="144"/>
      <c r="K97" s="200"/>
      <c r="IB97" s="29"/>
      <c r="IC97" s="29"/>
    </row>
    <row r="98" spans="1:237" ht="12.75">
      <c r="A98" s="98"/>
      <c r="B98" s="61"/>
      <c r="C98" s="79"/>
      <c r="D98" s="109"/>
      <c r="E98" s="110"/>
      <c r="F98" s="110"/>
      <c r="G98" s="99"/>
      <c r="H98" s="110"/>
      <c r="I98" s="110"/>
      <c r="J98" s="110"/>
      <c r="K98" s="190"/>
      <c r="IB98" s="29"/>
      <c r="IC98" s="29"/>
    </row>
    <row r="99" spans="1:237" ht="12.75">
      <c r="A99" s="98"/>
      <c r="B99" s="79" t="s">
        <v>25</v>
      </c>
      <c r="C99" s="100" t="s">
        <v>26</v>
      </c>
      <c r="D99" s="109"/>
      <c r="E99" s="110"/>
      <c r="F99" s="110"/>
      <c r="G99" s="99"/>
      <c r="H99" s="110"/>
      <c r="I99" s="110"/>
      <c r="J99" s="110"/>
      <c r="K99" s="190"/>
      <c r="IB99" s="29"/>
      <c r="IC99" s="29"/>
    </row>
    <row r="100" spans="1:237" ht="12.75">
      <c r="A100" s="98"/>
      <c r="B100" s="79" t="s">
        <v>13</v>
      </c>
      <c r="C100" s="101" t="s">
        <v>53</v>
      </c>
      <c r="D100" s="102"/>
      <c r="E100" s="103"/>
      <c r="F100" s="104">
        <f aca="true" t="shared" si="8" ref="F100:F118">$D100*E100*$K$6</f>
        <v>0</v>
      </c>
      <c r="G100" s="105">
        <v>8</v>
      </c>
      <c r="H100" s="104">
        <f>IF(G100&lt;1,0,VLOOKUP($G100,dol_sal!$B$9:$D$18,3)*(1+J$10))</f>
        <v>80037.86862972121</v>
      </c>
      <c r="I100" s="104">
        <f aca="true" t="shared" si="9" ref="I100:I118">IF(D100=0,0,(H100-E$124)/(1+E$123))</f>
        <v>0</v>
      </c>
      <c r="J100" s="104">
        <f>$D100*H100</f>
        <v>0</v>
      </c>
      <c r="K100" s="187">
        <f aca="true" t="shared" si="10" ref="K100:K118">IF(I100=0,"",+E100/I100)</f>
      </c>
      <c r="IB100" s="29"/>
      <c r="IC100" s="29"/>
    </row>
    <row r="101" spans="1:237" ht="12.75">
      <c r="A101" s="98"/>
      <c r="B101" s="61"/>
      <c r="C101" s="101" t="s">
        <v>54</v>
      </c>
      <c r="D101" s="102"/>
      <c r="E101" s="103"/>
      <c r="F101" s="104">
        <f t="shared" si="8"/>
        <v>0</v>
      </c>
      <c r="G101" s="105">
        <v>5</v>
      </c>
      <c r="H101" s="104">
        <f>IF(G101&lt;1,0,VLOOKUP($G101,dol_sal!$B$9:$D$18,3)*(1+J$10))</f>
        <v>51274.913851829144</v>
      </c>
      <c r="I101" s="104">
        <f t="shared" si="9"/>
        <v>0</v>
      </c>
      <c r="J101" s="104">
        <f aca="true" t="shared" si="11" ref="J101:J118">$D101*H101</f>
        <v>0</v>
      </c>
      <c r="K101" s="187">
        <f t="shared" si="10"/>
      </c>
      <c r="IB101" s="29"/>
      <c r="IC101" s="29"/>
    </row>
    <row r="102" spans="1:237" ht="12.75">
      <c r="A102" s="98"/>
      <c r="B102" s="79" t="s">
        <v>13</v>
      </c>
      <c r="C102" s="101" t="s">
        <v>475</v>
      </c>
      <c r="D102" s="102"/>
      <c r="E102" s="103"/>
      <c r="F102" s="104">
        <f t="shared" si="8"/>
        <v>0</v>
      </c>
      <c r="G102" s="105">
        <v>6</v>
      </c>
      <c r="H102" s="104">
        <f>IF(G102&lt;1,0,VLOOKUP($G102,dol_sal!$B$9:$D$18,3)*(1+J$10))</f>
        <v>57527.105918598296</v>
      </c>
      <c r="I102" s="104">
        <f t="shared" si="9"/>
        <v>0</v>
      </c>
      <c r="J102" s="104">
        <f t="shared" si="11"/>
        <v>0</v>
      </c>
      <c r="K102" s="187">
        <f t="shared" si="10"/>
      </c>
      <c r="IB102" s="29"/>
      <c r="IC102" s="29"/>
    </row>
    <row r="103" spans="1:237" ht="12.75">
      <c r="A103" s="98"/>
      <c r="B103" s="61" t="s">
        <v>13</v>
      </c>
      <c r="C103" s="101" t="s">
        <v>55</v>
      </c>
      <c r="D103" s="102"/>
      <c r="E103" s="103"/>
      <c r="F103" s="104">
        <f t="shared" si="8"/>
        <v>0</v>
      </c>
      <c r="G103" s="105">
        <v>4</v>
      </c>
      <c r="H103" s="104">
        <f>IF(G103&lt;1,0,VLOOKUP($G103,dol_sal!$B$9:$D$18,3)*(1+J$10))</f>
        <v>45021.525422245846</v>
      </c>
      <c r="I103" s="104">
        <f t="shared" si="9"/>
        <v>0</v>
      </c>
      <c r="J103" s="104">
        <f t="shared" si="11"/>
        <v>0</v>
      </c>
      <c r="K103" s="187">
        <f t="shared" si="10"/>
      </c>
      <c r="IB103" s="29"/>
      <c r="IC103" s="29"/>
    </row>
    <row r="104" spans="1:237" ht="12.75">
      <c r="A104" s="98"/>
      <c r="B104" s="79" t="s">
        <v>13</v>
      </c>
      <c r="C104" s="101" t="s">
        <v>476</v>
      </c>
      <c r="D104" s="102"/>
      <c r="E104" s="103"/>
      <c r="F104" s="104">
        <f t="shared" si="8"/>
        <v>0</v>
      </c>
      <c r="G104" s="105">
        <v>5</v>
      </c>
      <c r="H104" s="104">
        <f>IF(G104&lt;1,0,VLOOKUP($G104,dol_sal!$B$9:$D$18,3)*(1+J$10))</f>
        <v>51274.913851829144</v>
      </c>
      <c r="I104" s="104">
        <f t="shared" si="9"/>
        <v>0</v>
      </c>
      <c r="J104" s="104">
        <f t="shared" si="11"/>
        <v>0</v>
      </c>
      <c r="K104" s="187">
        <f t="shared" si="10"/>
      </c>
      <c r="IB104" s="29"/>
      <c r="IC104" s="29"/>
    </row>
    <row r="105" spans="1:237" ht="12.75">
      <c r="A105" s="98"/>
      <c r="B105" s="61" t="s">
        <v>13</v>
      </c>
      <c r="C105" s="101" t="s">
        <v>56</v>
      </c>
      <c r="D105" s="102"/>
      <c r="E105" s="103"/>
      <c r="F105" s="104">
        <f t="shared" si="8"/>
        <v>0</v>
      </c>
      <c r="G105" s="105">
        <v>5</v>
      </c>
      <c r="H105" s="104">
        <f>IF(G105&lt;1,0,VLOOKUP($G105,dol_sal!$B$9:$D$18,3)*(1+J$10))</f>
        <v>51274.913851829144</v>
      </c>
      <c r="I105" s="104">
        <f t="shared" si="9"/>
        <v>0</v>
      </c>
      <c r="J105" s="104">
        <f t="shared" si="11"/>
        <v>0</v>
      </c>
      <c r="K105" s="187">
        <f t="shared" si="10"/>
      </c>
      <c r="IB105" s="29"/>
      <c r="IC105" s="29"/>
    </row>
    <row r="106" spans="1:237" ht="12.75">
      <c r="A106" s="98"/>
      <c r="B106" s="61"/>
      <c r="C106" s="101" t="s">
        <v>486</v>
      </c>
      <c r="D106" s="102"/>
      <c r="E106" s="103"/>
      <c r="F106" s="104">
        <f t="shared" si="8"/>
        <v>0</v>
      </c>
      <c r="G106" s="105">
        <v>3</v>
      </c>
      <c r="H106" s="104">
        <f>IF(G106&lt;1,0,VLOOKUP($G106,dol_sal!$B$9:$D$18,3)*(1+J$10))</f>
        <v>37517.93785187153</v>
      </c>
      <c r="I106" s="104">
        <f t="shared" si="9"/>
        <v>0</v>
      </c>
      <c r="J106" s="104">
        <f t="shared" si="11"/>
        <v>0</v>
      </c>
      <c r="K106" s="187">
        <f t="shared" si="10"/>
      </c>
      <c r="IB106" s="29"/>
      <c r="IC106" s="29"/>
    </row>
    <row r="107" spans="1:237" ht="12.75">
      <c r="A107" s="98"/>
      <c r="B107" s="79" t="s">
        <v>13</v>
      </c>
      <c r="C107" s="101" t="s">
        <v>57</v>
      </c>
      <c r="D107" s="102"/>
      <c r="E107" s="103"/>
      <c r="F107" s="104">
        <f t="shared" si="8"/>
        <v>0</v>
      </c>
      <c r="G107" s="105">
        <v>5</v>
      </c>
      <c r="H107" s="104">
        <f>IF(G107&lt;1,0,VLOOKUP($G107,dol_sal!$B$9:$D$18,3)*(1+J$10))</f>
        <v>51274.913851829144</v>
      </c>
      <c r="I107" s="104">
        <f t="shared" si="9"/>
        <v>0</v>
      </c>
      <c r="J107" s="104">
        <f t="shared" si="11"/>
        <v>0</v>
      </c>
      <c r="K107" s="187">
        <f t="shared" si="10"/>
      </c>
      <c r="IB107" s="29"/>
      <c r="IC107" s="29"/>
    </row>
    <row r="108" spans="1:237" ht="12.75">
      <c r="A108" s="98"/>
      <c r="B108" s="61" t="s">
        <v>13</v>
      </c>
      <c r="C108" s="101" t="s">
        <v>58</v>
      </c>
      <c r="D108" s="102"/>
      <c r="E108" s="103"/>
      <c r="F108" s="104">
        <f t="shared" si="8"/>
        <v>0</v>
      </c>
      <c r="G108" s="105">
        <v>3</v>
      </c>
      <c r="H108" s="104">
        <f>IF(G108&lt;1,0,VLOOKUP($G108,dol_sal!$B$9:$D$18,3)*(1+J$10))</f>
        <v>37517.93785187153</v>
      </c>
      <c r="I108" s="104">
        <f t="shared" si="9"/>
        <v>0</v>
      </c>
      <c r="J108" s="104">
        <f t="shared" si="11"/>
        <v>0</v>
      </c>
      <c r="K108" s="187">
        <f t="shared" si="10"/>
      </c>
      <c r="IB108" s="29"/>
      <c r="IC108" s="29"/>
    </row>
    <row r="109" spans="1:237" ht="12.75">
      <c r="A109" s="98"/>
      <c r="B109" s="79" t="s">
        <v>13</v>
      </c>
      <c r="C109" s="101" t="s">
        <v>59</v>
      </c>
      <c r="D109" s="102"/>
      <c r="E109" s="103"/>
      <c r="F109" s="104">
        <f t="shared" si="8"/>
        <v>0</v>
      </c>
      <c r="G109" s="105">
        <v>2</v>
      </c>
      <c r="H109" s="104">
        <f>IF(G109&lt;1,0,VLOOKUP($G109,dol_sal!$B$9:$D$18,3)*(1+J$10))</f>
        <v>32515.94492589338</v>
      </c>
      <c r="I109" s="104">
        <f t="shared" si="9"/>
        <v>0</v>
      </c>
      <c r="J109" s="104">
        <f t="shared" si="11"/>
        <v>0</v>
      </c>
      <c r="K109" s="187">
        <f t="shared" si="10"/>
      </c>
      <c r="IB109" s="29"/>
      <c r="IC109" s="29"/>
    </row>
    <row r="110" spans="1:237" ht="12.75">
      <c r="A110" s="98"/>
      <c r="B110" s="79" t="s">
        <v>13</v>
      </c>
      <c r="C110" s="101" t="s">
        <v>60</v>
      </c>
      <c r="D110" s="102"/>
      <c r="E110" s="103"/>
      <c r="F110" s="104">
        <f t="shared" si="8"/>
        <v>0</v>
      </c>
      <c r="G110" s="105">
        <v>3</v>
      </c>
      <c r="H110" s="104">
        <f>IF(G110&lt;1,0,VLOOKUP($G110,dol_sal!$B$9:$D$18,3)*(1+J$10))</f>
        <v>37517.93785187153</v>
      </c>
      <c r="I110" s="104">
        <f t="shared" si="9"/>
        <v>0</v>
      </c>
      <c r="J110" s="104">
        <f t="shared" si="11"/>
        <v>0</v>
      </c>
      <c r="K110" s="187">
        <f t="shared" si="10"/>
      </c>
      <c r="IB110" s="29"/>
      <c r="IC110" s="29"/>
    </row>
    <row r="111" spans="1:237" ht="12.75">
      <c r="A111" s="98"/>
      <c r="B111" s="79" t="s">
        <v>13</v>
      </c>
      <c r="C111" s="101" t="s">
        <v>61</v>
      </c>
      <c r="D111" s="102"/>
      <c r="E111" s="103"/>
      <c r="F111" s="104">
        <f t="shared" si="8"/>
        <v>0</v>
      </c>
      <c r="G111" s="105">
        <v>3</v>
      </c>
      <c r="H111" s="104">
        <f>IF(G111&lt;1,0,VLOOKUP($G111,dol_sal!$B$9:$D$18,3)*(1+J$10))</f>
        <v>37517.93785187153</v>
      </c>
      <c r="I111" s="104">
        <f t="shared" si="9"/>
        <v>0</v>
      </c>
      <c r="J111" s="104">
        <f t="shared" si="11"/>
        <v>0</v>
      </c>
      <c r="K111" s="187">
        <f t="shared" si="10"/>
      </c>
      <c r="IB111" s="29"/>
      <c r="IC111" s="29"/>
    </row>
    <row r="112" spans="1:237" ht="12.75">
      <c r="A112" s="98"/>
      <c r="B112" s="61"/>
      <c r="C112" s="101" t="s">
        <v>34</v>
      </c>
      <c r="D112" s="102"/>
      <c r="E112" s="103"/>
      <c r="F112" s="104">
        <f t="shared" si="8"/>
        <v>0</v>
      </c>
      <c r="G112" s="105">
        <v>3</v>
      </c>
      <c r="H112" s="104">
        <f>IF(G112&lt;1,0,VLOOKUP($G112,dol_sal!$B$9:$D$18,3)*(1+J$10))</f>
        <v>37517.93785187153</v>
      </c>
      <c r="I112" s="104">
        <f t="shared" si="9"/>
        <v>0</v>
      </c>
      <c r="J112" s="104">
        <f t="shared" si="11"/>
        <v>0</v>
      </c>
      <c r="K112" s="187">
        <f t="shared" si="10"/>
      </c>
      <c r="IB112" s="29"/>
      <c r="IC112" s="29"/>
    </row>
    <row r="113" spans="1:237" ht="12.75">
      <c r="A113" s="98"/>
      <c r="B113" s="61"/>
      <c r="C113" s="101" t="s">
        <v>35</v>
      </c>
      <c r="D113" s="102"/>
      <c r="E113" s="103"/>
      <c r="F113" s="104">
        <f t="shared" si="8"/>
        <v>0</v>
      </c>
      <c r="G113" s="105">
        <v>2</v>
      </c>
      <c r="H113" s="104">
        <f>IF(G113&lt;1,0,VLOOKUP($G113,dol_sal!$B$9:$D$18,3)*(1+J$10))</f>
        <v>32515.94492589338</v>
      </c>
      <c r="I113" s="104">
        <f t="shared" si="9"/>
        <v>0</v>
      </c>
      <c r="J113" s="104">
        <f t="shared" si="11"/>
        <v>0</v>
      </c>
      <c r="K113" s="187">
        <f t="shared" si="10"/>
      </c>
      <c r="IB113" s="29"/>
      <c r="IC113" s="29"/>
    </row>
    <row r="114" spans="1:237" ht="12.75">
      <c r="A114" s="98"/>
      <c r="B114" s="61"/>
      <c r="C114" s="106" t="s">
        <v>238</v>
      </c>
      <c r="D114" s="102"/>
      <c r="E114" s="103"/>
      <c r="F114" s="104">
        <f t="shared" si="8"/>
        <v>0</v>
      </c>
      <c r="G114" s="108">
        <v>0</v>
      </c>
      <c r="H114" s="104">
        <f>IF(G114&lt;1,0,VLOOKUP($G114,dol_sal!$B$9:$D$18,3)*(1+J$10))</f>
        <v>0</v>
      </c>
      <c r="I114" s="104">
        <f t="shared" si="9"/>
        <v>0</v>
      </c>
      <c r="J114" s="104">
        <f t="shared" si="11"/>
        <v>0</v>
      </c>
      <c r="K114" s="187">
        <f t="shared" si="10"/>
      </c>
      <c r="IB114" s="29"/>
      <c r="IC114" s="29"/>
    </row>
    <row r="115" spans="1:237" ht="12.75">
      <c r="A115" s="98"/>
      <c r="B115" s="61"/>
      <c r="C115" s="106" t="s">
        <v>238</v>
      </c>
      <c r="D115" s="102"/>
      <c r="E115" s="103"/>
      <c r="F115" s="104">
        <f t="shared" si="8"/>
        <v>0</v>
      </c>
      <c r="G115" s="108">
        <v>0</v>
      </c>
      <c r="H115" s="104">
        <f>IF(G115&lt;1,0,VLOOKUP($G115,dol_sal!$B$9:$D$18,3)*(1+J$10))</f>
        <v>0</v>
      </c>
      <c r="I115" s="104">
        <f t="shared" si="9"/>
        <v>0</v>
      </c>
      <c r="J115" s="104">
        <f t="shared" si="11"/>
        <v>0</v>
      </c>
      <c r="K115" s="187">
        <f t="shared" si="10"/>
      </c>
      <c r="IB115" s="29"/>
      <c r="IC115" s="29"/>
    </row>
    <row r="116" spans="1:237" ht="12.75">
      <c r="A116" s="98"/>
      <c r="B116" s="61"/>
      <c r="C116" s="106" t="s">
        <v>238</v>
      </c>
      <c r="D116" s="102"/>
      <c r="E116" s="103"/>
      <c r="F116" s="104">
        <f t="shared" si="8"/>
        <v>0</v>
      </c>
      <c r="G116" s="108">
        <v>0</v>
      </c>
      <c r="H116" s="104">
        <f>IF(G116&lt;1,0,VLOOKUP($G116,dol_sal!$B$9:$D$18,3)*(1+J$10))</f>
        <v>0</v>
      </c>
      <c r="I116" s="104">
        <f t="shared" si="9"/>
        <v>0</v>
      </c>
      <c r="J116" s="104">
        <f t="shared" si="11"/>
        <v>0</v>
      </c>
      <c r="K116" s="187">
        <f t="shared" si="10"/>
      </c>
      <c r="IB116" s="29"/>
      <c r="IC116" s="29"/>
    </row>
    <row r="117" spans="1:237" ht="12.75">
      <c r="A117" s="98"/>
      <c r="B117" s="61"/>
      <c r="C117" s="106" t="s">
        <v>238</v>
      </c>
      <c r="D117" s="102"/>
      <c r="E117" s="103"/>
      <c r="F117" s="104">
        <f t="shared" si="8"/>
        <v>0</v>
      </c>
      <c r="G117" s="108">
        <v>0</v>
      </c>
      <c r="H117" s="104">
        <f>IF(G117&lt;1,0,VLOOKUP($G117,dol_sal!$B$9:$D$18,3)*(1+J$10))</f>
        <v>0</v>
      </c>
      <c r="I117" s="104">
        <f t="shared" si="9"/>
        <v>0</v>
      </c>
      <c r="J117" s="104">
        <f t="shared" si="11"/>
        <v>0</v>
      </c>
      <c r="K117" s="187">
        <f t="shared" si="10"/>
      </c>
      <c r="IB117" s="29"/>
      <c r="IC117" s="29"/>
    </row>
    <row r="118" spans="1:237" ht="12.75">
      <c r="A118" s="98"/>
      <c r="B118" s="61"/>
      <c r="C118" s="106" t="s">
        <v>238</v>
      </c>
      <c r="D118" s="102"/>
      <c r="E118" s="103"/>
      <c r="F118" s="104">
        <f t="shared" si="8"/>
        <v>0</v>
      </c>
      <c r="G118" s="108">
        <v>0</v>
      </c>
      <c r="H118" s="104">
        <f>IF(G118&lt;1,0,VLOOKUP($G118,dol_sal!$B$9:$D$18,3)*(1+J$10))</f>
        <v>0</v>
      </c>
      <c r="I118" s="104">
        <f t="shared" si="9"/>
        <v>0</v>
      </c>
      <c r="J118" s="104">
        <f t="shared" si="11"/>
        <v>0</v>
      </c>
      <c r="K118" s="187">
        <f t="shared" si="10"/>
      </c>
      <c r="IB118" s="29"/>
      <c r="IC118" s="29"/>
    </row>
    <row r="119" spans="1:237" ht="12.75">
      <c r="A119" s="98"/>
      <c r="B119" s="61"/>
      <c r="C119" s="79"/>
      <c r="D119" s="135"/>
      <c r="E119" s="136"/>
      <c r="F119" s="136"/>
      <c r="G119" s="85"/>
      <c r="H119" s="136"/>
      <c r="I119" s="136"/>
      <c r="J119" s="136"/>
      <c r="K119" s="194"/>
      <c r="IB119" s="29"/>
      <c r="IC119" s="29"/>
    </row>
    <row r="120" spans="1:237" ht="12.75">
      <c r="A120" s="98"/>
      <c r="B120" s="61"/>
      <c r="C120" s="79" t="s">
        <v>37</v>
      </c>
      <c r="D120" s="132">
        <f>SUM(D100:D119)</f>
        <v>0</v>
      </c>
      <c r="E120" s="110"/>
      <c r="F120" s="104">
        <f>SUM(F100:F118)</f>
        <v>0</v>
      </c>
      <c r="G120" s="61"/>
      <c r="H120" s="110"/>
      <c r="I120" s="114"/>
      <c r="J120" s="115"/>
      <c r="K120" s="193"/>
      <c r="IB120" s="29"/>
      <c r="IC120" s="29"/>
    </row>
    <row r="121" spans="1:237" ht="12.75">
      <c r="A121" s="98"/>
      <c r="B121" s="116"/>
      <c r="C121" s="79"/>
      <c r="D121" s="109"/>
      <c r="E121" s="110"/>
      <c r="F121" s="110"/>
      <c r="G121" s="61"/>
      <c r="H121" s="110"/>
      <c r="I121" s="111"/>
      <c r="J121" s="112"/>
      <c r="K121" s="188"/>
      <c r="IB121" s="29"/>
      <c r="IC121" s="29"/>
    </row>
    <row r="122" spans="1:237" ht="12.75">
      <c r="A122" s="98"/>
      <c r="B122" s="79" t="s">
        <v>38</v>
      </c>
      <c r="C122" s="100" t="s">
        <v>39</v>
      </c>
      <c r="D122" s="99"/>
      <c r="E122" s="110"/>
      <c r="F122" s="61"/>
      <c r="G122" s="61"/>
      <c r="H122" s="110"/>
      <c r="I122" s="81"/>
      <c r="J122" s="64"/>
      <c r="K122" s="87"/>
      <c r="IB122" s="29"/>
      <c r="IC122" s="29"/>
    </row>
    <row r="123" spans="1:237" ht="12.75">
      <c r="A123" s="98"/>
      <c r="B123" s="79"/>
      <c r="C123" s="85" t="s">
        <v>219</v>
      </c>
      <c r="D123" s="99"/>
      <c r="E123" s="158"/>
      <c r="F123" s="151">
        <f>F120*E123</f>
        <v>0</v>
      </c>
      <c r="G123" s="85"/>
      <c r="H123" s="61"/>
      <c r="I123" s="114"/>
      <c r="J123" s="115"/>
      <c r="K123" s="189"/>
      <c r="IB123" s="29"/>
      <c r="IC123" s="29"/>
    </row>
    <row r="124" spans="1:237" ht="12.75">
      <c r="A124" s="98"/>
      <c r="B124" s="79"/>
      <c r="C124" s="85" t="s">
        <v>220</v>
      </c>
      <c r="D124" s="99"/>
      <c r="E124" s="117" t="e">
        <f>+F124/D120</f>
        <v>#DIV/0!</v>
      </c>
      <c r="F124" s="103"/>
      <c r="G124" s="85" t="s">
        <v>438</v>
      </c>
      <c r="H124" s="61"/>
      <c r="I124" s="114"/>
      <c r="J124" s="115"/>
      <c r="K124" s="189"/>
      <c r="IB124" s="29"/>
      <c r="IC124" s="29"/>
    </row>
    <row r="125" spans="1:237" ht="12.75">
      <c r="A125" s="98"/>
      <c r="B125" s="79"/>
      <c r="C125" s="100"/>
      <c r="D125" s="99"/>
      <c r="E125" s="110"/>
      <c r="F125" s="61"/>
      <c r="G125" s="61"/>
      <c r="H125" s="110"/>
      <c r="I125" s="114"/>
      <c r="J125" s="115"/>
      <c r="K125" s="189"/>
      <c r="IB125" s="29"/>
      <c r="IC125" s="29"/>
    </row>
    <row r="126" spans="1:237" ht="12.75">
      <c r="A126" s="98"/>
      <c r="B126" s="79"/>
      <c r="C126" s="85" t="s">
        <v>218</v>
      </c>
      <c r="D126" s="80"/>
      <c r="E126" s="61"/>
      <c r="F126" s="118">
        <f>+F124+F123</f>
        <v>0</v>
      </c>
      <c r="G126" s="183" t="e">
        <f>+F126/F120</f>
        <v>#DIV/0!</v>
      </c>
      <c r="H126" s="61"/>
      <c r="I126" s="114"/>
      <c r="J126" s="115"/>
      <c r="K126" s="189"/>
      <c r="IB126" s="29"/>
      <c r="IC126" s="29"/>
    </row>
    <row r="127" spans="1:237" ht="12.75">
      <c r="A127" s="98"/>
      <c r="B127" s="116"/>
      <c r="C127" s="85"/>
      <c r="D127" s="109"/>
      <c r="E127" s="61"/>
      <c r="F127" s="61"/>
      <c r="G127" s="61"/>
      <c r="H127" s="110"/>
      <c r="I127" s="111"/>
      <c r="J127" s="110"/>
      <c r="K127" s="190"/>
      <c r="IB127" s="29"/>
      <c r="IC127" s="29"/>
    </row>
    <row r="128" spans="1:237" ht="12.75">
      <c r="A128" s="98"/>
      <c r="B128" s="79" t="s">
        <v>40</v>
      </c>
      <c r="C128" s="100" t="s">
        <v>41</v>
      </c>
      <c r="D128" s="119"/>
      <c r="E128" s="110"/>
      <c r="F128" s="110"/>
      <c r="G128" s="99"/>
      <c r="H128" s="110"/>
      <c r="I128" s="111"/>
      <c r="J128" s="110"/>
      <c r="K128" s="190"/>
      <c r="IB128" s="29"/>
      <c r="IC128" s="29"/>
    </row>
    <row r="129" spans="1:237" ht="12.75">
      <c r="A129" s="98"/>
      <c r="B129" s="61"/>
      <c r="C129" s="79" t="s">
        <v>483</v>
      </c>
      <c r="D129" s="109"/>
      <c r="E129" s="158"/>
      <c r="F129" s="182">
        <f>SUM(F120+F126)*E129*-1</f>
        <v>0</v>
      </c>
      <c r="G129" s="150">
        <f>+E129</f>
        <v>0</v>
      </c>
      <c r="H129" s="110"/>
      <c r="I129" s="111"/>
      <c r="J129" s="110"/>
      <c r="K129" s="190"/>
      <c r="IB129" s="29"/>
      <c r="IC129" s="29"/>
    </row>
    <row r="130" spans="1:237" ht="12.75">
      <c r="A130" s="98"/>
      <c r="B130" s="61"/>
      <c r="C130" s="79" t="s">
        <v>485</v>
      </c>
      <c r="D130" s="109"/>
      <c r="E130" s="110"/>
      <c r="F130" s="103">
        <v>0</v>
      </c>
      <c r="G130" s="150" t="e">
        <f>+$F130/SUM($F$40+$F$34)</f>
        <v>#DIV/0!</v>
      </c>
      <c r="H130" s="110"/>
      <c r="I130" s="111"/>
      <c r="J130" s="110"/>
      <c r="K130" s="190"/>
      <c r="IB130" s="29"/>
      <c r="IC130" s="29"/>
    </row>
    <row r="131" spans="1:237" ht="12.75">
      <c r="A131" s="98"/>
      <c r="B131" s="61"/>
      <c r="C131" s="79" t="s">
        <v>487</v>
      </c>
      <c r="D131" s="99"/>
      <c r="E131" s="110"/>
      <c r="F131" s="103">
        <v>0</v>
      </c>
      <c r="G131" s="150" t="e">
        <f>+$F131/SUM($F$40+$F$34)</f>
        <v>#DIV/0!</v>
      </c>
      <c r="H131" s="110"/>
      <c r="I131" s="111"/>
      <c r="J131" s="110"/>
      <c r="K131" s="190"/>
      <c r="IB131" s="29"/>
      <c r="IC131" s="29"/>
    </row>
    <row r="132" spans="1:237" ht="12.75">
      <c r="A132" s="98"/>
      <c r="B132" s="61"/>
      <c r="C132" s="79" t="s">
        <v>44</v>
      </c>
      <c r="D132" s="109"/>
      <c r="E132" s="110"/>
      <c r="F132" s="103">
        <v>0</v>
      </c>
      <c r="G132" s="150" t="e">
        <f>+$F132/SUM($F$40+$F$34)</f>
        <v>#DIV/0!</v>
      </c>
      <c r="H132" s="110"/>
      <c r="I132" s="111"/>
      <c r="J132" s="110"/>
      <c r="K132" s="190"/>
      <c r="IB132" s="29"/>
      <c r="IC132" s="29"/>
    </row>
    <row r="133" spans="1:237" ht="12.75">
      <c r="A133" s="98"/>
      <c r="B133" s="61"/>
      <c r="C133" s="100"/>
      <c r="D133" s="99"/>
      <c r="E133" s="110"/>
      <c r="F133" s="110"/>
      <c r="G133" s="61"/>
      <c r="H133" s="110"/>
      <c r="I133" s="111"/>
      <c r="J133" s="110"/>
      <c r="K133" s="190"/>
      <c r="IB133" s="29"/>
      <c r="IC133" s="29"/>
    </row>
    <row r="134" spans="1:237" ht="15" customHeight="1">
      <c r="A134" s="98"/>
      <c r="B134" s="61"/>
      <c r="C134" s="79" t="s">
        <v>45</v>
      </c>
      <c r="D134" s="109"/>
      <c r="E134" s="110"/>
      <c r="F134" s="104">
        <f>SUM(F129:F133)</f>
        <v>0</v>
      </c>
      <c r="G134" s="61"/>
      <c r="H134" s="110"/>
      <c r="I134" s="111"/>
      <c r="J134" s="110"/>
      <c r="K134" s="190"/>
      <c r="IB134" s="29"/>
      <c r="IC134" s="29"/>
    </row>
    <row r="135" spans="1:237" ht="12.75">
      <c r="A135" s="98"/>
      <c r="B135" s="61"/>
      <c r="C135" s="79"/>
      <c r="D135" s="109"/>
      <c r="E135" s="110"/>
      <c r="F135" s="110"/>
      <c r="G135" s="61"/>
      <c r="H135" s="110"/>
      <c r="I135" s="111"/>
      <c r="J135" s="110"/>
      <c r="K135" s="190"/>
      <c r="IB135" s="29"/>
      <c r="IC135" s="29"/>
    </row>
    <row r="136" spans="1:237" ht="12.75">
      <c r="A136" s="98"/>
      <c r="B136" s="79" t="s">
        <v>46</v>
      </c>
      <c r="C136" s="79" t="s">
        <v>47</v>
      </c>
      <c r="D136" s="99"/>
      <c r="E136" s="110"/>
      <c r="F136" s="103">
        <v>0</v>
      </c>
      <c r="G136" s="61"/>
      <c r="H136" s="110"/>
      <c r="I136" s="111"/>
      <c r="J136" s="110"/>
      <c r="K136" s="190"/>
      <c r="IB136" s="29"/>
      <c r="IC136" s="29"/>
    </row>
    <row r="137" spans="1:237" ht="12.75">
      <c r="A137" s="98"/>
      <c r="B137" s="61"/>
      <c r="C137" s="120" t="s">
        <v>48</v>
      </c>
      <c r="D137" s="121"/>
      <c r="E137" s="122"/>
      <c r="F137" s="110"/>
      <c r="G137" s="61"/>
      <c r="H137" s="123"/>
      <c r="I137" s="111"/>
      <c r="J137" s="110"/>
      <c r="K137" s="190"/>
      <c r="IB137" s="29"/>
      <c r="IC137" s="29"/>
    </row>
    <row r="138" spans="1:237" ht="30.75" customHeight="1">
      <c r="A138" s="98"/>
      <c r="B138" s="61"/>
      <c r="C138" s="247"/>
      <c r="D138" s="248"/>
      <c r="E138" s="249"/>
      <c r="F138" s="110"/>
      <c r="G138" s="61"/>
      <c r="H138" s="123"/>
      <c r="I138" s="111"/>
      <c r="J138" s="110"/>
      <c r="K138" s="190"/>
      <c r="IB138" s="29"/>
      <c r="IC138" s="29"/>
    </row>
    <row r="139" spans="1:237" ht="13.5" thickBot="1">
      <c r="A139" s="76"/>
      <c r="B139" s="137" t="s">
        <v>49</v>
      </c>
      <c r="C139" s="137" t="s">
        <v>50</v>
      </c>
      <c r="D139" s="138"/>
      <c r="E139" s="139"/>
      <c r="F139" s="201">
        <f>+F136+F134+F126+F120</f>
        <v>0</v>
      </c>
      <c r="G139" s="77"/>
      <c r="H139" s="126"/>
      <c r="I139" s="141"/>
      <c r="J139" s="126"/>
      <c r="K139" s="191"/>
      <c r="IB139" s="29"/>
      <c r="IC139" s="29"/>
    </row>
    <row r="140" spans="1:237" ht="12.75" thickBot="1">
      <c r="A140" s="76"/>
      <c r="B140" s="77"/>
      <c r="C140" s="77"/>
      <c r="D140" s="125"/>
      <c r="E140" s="126"/>
      <c r="F140" s="126"/>
      <c r="G140" s="77"/>
      <c r="H140" s="126"/>
      <c r="I140" s="141"/>
      <c r="J140" s="126"/>
      <c r="K140" s="191"/>
      <c r="IB140" s="29"/>
      <c r="IC140" s="29"/>
    </row>
    <row r="141" spans="1:237" ht="13.5" thickBot="1">
      <c r="A141" s="133"/>
      <c r="B141" s="93"/>
      <c r="C141" s="93"/>
      <c r="D141" s="127"/>
      <c r="E141" s="128"/>
      <c r="F141" s="128"/>
      <c r="G141" s="129"/>
      <c r="H141" s="128"/>
      <c r="I141" s="128"/>
      <c r="J141" s="128"/>
      <c r="K141" s="192"/>
      <c r="IB141" s="29"/>
      <c r="IC141" s="29"/>
    </row>
    <row r="142" spans="1:237" ht="12.75">
      <c r="A142" s="62" t="s">
        <v>62</v>
      </c>
      <c r="B142" s="93" t="s">
        <v>63</v>
      </c>
      <c r="C142" s="63"/>
      <c r="D142" s="199"/>
      <c r="E142" s="144"/>
      <c r="F142" s="144"/>
      <c r="G142" s="143"/>
      <c r="H142" s="144"/>
      <c r="I142" s="128"/>
      <c r="J142" s="144"/>
      <c r="K142" s="200"/>
      <c r="IB142" s="29"/>
      <c r="IC142" s="29"/>
    </row>
    <row r="143" spans="1:237" ht="12.75">
      <c r="A143" s="98"/>
      <c r="B143" s="61"/>
      <c r="C143" s="79"/>
      <c r="D143" s="109"/>
      <c r="E143" s="110"/>
      <c r="F143" s="110"/>
      <c r="G143" s="99"/>
      <c r="H143" s="110"/>
      <c r="I143" s="110"/>
      <c r="J143" s="110"/>
      <c r="K143" s="190"/>
      <c r="IB143" s="29"/>
      <c r="IC143" s="29"/>
    </row>
    <row r="144" spans="1:237" ht="12.75">
      <c r="A144" s="98"/>
      <c r="B144" s="79" t="s">
        <v>25</v>
      </c>
      <c r="C144" s="100" t="s">
        <v>26</v>
      </c>
      <c r="D144" s="109"/>
      <c r="E144" s="110"/>
      <c r="F144" s="110"/>
      <c r="G144" s="99"/>
      <c r="H144" s="110"/>
      <c r="I144" s="110"/>
      <c r="J144" s="110"/>
      <c r="K144" s="190"/>
      <c r="IB144" s="29"/>
      <c r="IC144" s="29"/>
    </row>
    <row r="145" spans="1:237" ht="12.75">
      <c r="A145" s="98"/>
      <c r="B145" s="61"/>
      <c r="C145" s="101" t="s">
        <v>64</v>
      </c>
      <c r="D145" s="102"/>
      <c r="E145" s="103"/>
      <c r="F145" s="104">
        <f aca="true" t="shared" si="12" ref="F145:F159">$D145*E145*$K$6</f>
        <v>0</v>
      </c>
      <c r="G145" s="105">
        <v>5</v>
      </c>
      <c r="H145" s="104">
        <f>IF(G145&lt;1,0,VLOOKUP($G145,dol_sal!$B$9:$D$18,3)*(1+J$10))</f>
        <v>51274.913851829144</v>
      </c>
      <c r="I145" s="104">
        <f aca="true" t="shared" si="13" ref="I145:I159">IF(D145=0,0,(H145-E$165)/(1+E$164))</f>
        <v>0</v>
      </c>
      <c r="J145" s="104">
        <f>$D145*H145</f>
        <v>0</v>
      </c>
      <c r="K145" s="187">
        <f aca="true" t="shared" si="14" ref="K145:K159">IF(I145=0,"",+E145/I145)</f>
      </c>
      <c r="IB145" s="29"/>
      <c r="IC145" s="29"/>
    </row>
    <row r="146" spans="1:237" ht="12.75">
      <c r="A146" s="98"/>
      <c r="B146" s="79" t="s">
        <v>13</v>
      </c>
      <c r="C146" s="101" t="s">
        <v>65</v>
      </c>
      <c r="D146" s="102"/>
      <c r="E146" s="103"/>
      <c r="F146" s="104">
        <f t="shared" si="12"/>
        <v>0</v>
      </c>
      <c r="G146" s="105">
        <v>4</v>
      </c>
      <c r="H146" s="104">
        <f>IF(G146&lt;1,0,VLOOKUP($G146,dol_sal!$B$9:$D$18,3)*(1+J$10))</f>
        <v>45021.525422245846</v>
      </c>
      <c r="I146" s="104">
        <f t="shared" si="13"/>
        <v>0</v>
      </c>
      <c r="J146" s="104">
        <f aca="true" t="shared" si="15" ref="J146:J159">$D146*H146</f>
        <v>0</v>
      </c>
      <c r="K146" s="187">
        <f t="shared" si="14"/>
      </c>
      <c r="IB146" s="29"/>
      <c r="IC146" s="29"/>
    </row>
    <row r="147" spans="1:237" ht="12.75">
      <c r="A147" s="98"/>
      <c r="B147" s="61"/>
      <c r="C147" s="101" t="s">
        <v>66</v>
      </c>
      <c r="D147" s="102"/>
      <c r="E147" s="103"/>
      <c r="F147" s="104">
        <f t="shared" si="12"/>
        <v>0</v>
      </c>
      <c r="G147" s="105">
        <v>3</v>
      </c>
      <c r="H147" s="104">
        <f>IF(G147&lt;1,0,VLOOKUP($G147,dol_sal!$B$9:$D$18,3)*(1+J$10))</f>
        <v>37517.93785187153</v>
      </c>
      <c r="I147" s="104">
        <f t="shared" si="13"/>
        <v>0</v>
      </c>
      <c r="J147" s="104">
        <f t="shared" si="15"/>
        <v>0</v>
      </c>
      <c r="K147" s="187">
        <f t="shared" si="14"/>
      </c>
      <c r="IB147" s="29"/>
      <c r="IC147" s="29"/>
    </row>
    <row r="148" spans="1:237" ht="12.75">
      <c r="A148" s="98"/>
      <c r="B148" s="61"/>
      <c r="C148" s="101" t="s">
        <v>67</v>
      </c>
      <c r="D148" s="102"/>
      <c r="E148" s="103"/>
      <c r="F148" s="104">
        <f t="shared" si="12"/>
        <v>0</v>
      </c>
      <c r="G148" s="105">
        <v>1</v>
      </c>
      <c r="H148" s="104">
        <f>IF(G148&lt;1,0,VLOOKUP($G148,dol_sal!$B$9:$D$18,3)*(1+J$10))</f>
        <v>27512.755637101072</v>
      </c>
      <c r="I148" s="104">
        <f t="shared" si="13"/>
        <v>0</v>
      </c>
      <c r="J148" s="104">
        <f t="shared" si="15"/>
        <v>0</v>
      </c>
      <c r="K148" s="187">
        <f t="shared" si="14"/>
      </c>
      <c r="IB148" s="29"/>
      <c r="IC148" s="29"/>
    </row>
    <row r="149" spans="1:237" ht="12.75">
      <c r="A149" s="98"/>
      <c r="B149" s="79" t="s">
        <v>13</v>
      </c>
      <c r="C149" s="101" t="s">
        <v>68</v>
      </c>
      <c r="D149" s="102"/>
      <c r="E149" s="103"/>
      <c r="F149" s="104">
        <f t="shared" si="12"/>
        <v>0</v>
      </c>
      <c r="G149" s="105">
        <v>1</v>
      </c>
      <c r="H149" s="104">
        <f>IF(G149&lt;1,0,VLOOKUP($G149,dol_sal!$B$9:$D$18,3)*(1+J$10))</f>
        <v>27512.755637101072</v>
      </c>
      <c r="I149" s="104">
        <f t="shared" si="13"/>
        <v>0</v>
      </c>
      <c r="J149" s="104">
        <f t="shared" si="15"/>
        <v>0</v>
      </c>
      <c r="K149" s="187">
        <f t="shared" si="14"/>
      </c>
      <c r="IB149" s="29"/>
      <c r="IC149" s="29"/>
    </row>
    <row r="150" spans="1:237" ht="12.75">
      <c r="A150" s="98"/>
      <c r="B150" s="61"/>
      <c r="C150" s="101" t="s">
        <v>69</v>
      </c>
      <c r="D150" s="102"/>
      <c r="E150" s="103"/>
      <c r="F150" s="104">
        <f t="shared" si="12"/>
        <v>0</v>
      </c>
      <c r="G150" s="105">
        <v>2</v>
      </c>
      <c r="H150" s="104">
        <f>IF(G150&lt;1,0,VLOOKUP($G150,dol_sal!$B$9:$D$18,3)*(1+J$10))</f>
        <v>32515.94492589338</v>
      </c>
      <c r="I150" s="104">
        <f t="shared" si="13"/>
        <v>0</v>
      </c>
      <c r="J150" s="104">
        <f t="shared" si="15"/>
        <v>0</v>
      </c>
      <c r="K150" s="187">
        <f t="shared" si="14"/>
      </c>
      <c r="IB150" s="29"/>
      <c r="IC150" s="29"/>
    </row>
    <row r="151" spans="1:237" ht="12.75">
      <c r="A151" s="98"/>
      <c r="B151" s="61"/>
      <c r="C151" s="101" t="s">
        <v>34</v>
      </c>
      <c r="D151" s="102"/>
      <c r="E151" s="103"/>
      <c r="F151" s="104">
        <f t="shared" si="12"/>
        <v>0</v>
      </c>
      <c r="G151" s="105">
        <v>3</v>
      </c>
      <c r="H151" s="104">
        <f>IF(G151&lt;1,0,VLOOKUP($G151,dol_sal!$B$9:$D$18,3)*(1+J$10))</f>
        <v>37517.93785187153</v>
      </c>
      <c r="I151" s="104">
        <f t="shared" si="13"/>
        <v>0</v>
      </c>
      <c r="J151" s="104">
        <f t="shared" si="15"/>
        <v>0</v>
      </c>
      <c r="K151" s="187">
        <f t="shared" si="14"/>
      </c>
      <c r="IB151" s="29"/>
      <c r="IC151" s="29"/>
    </row>
    <row r="152" spans="1:237" ht="12.75">
      <c r="A152" s="98"/>
      <c r="B152" s="61"/>
      <c r="C152" s="101" t="s">
        <v>35</v>
      </c>
      <c r="D152" s="102"/>
      <c r="E152" s="103"/>
      <c r="F152" s="104">
        <f t="shared" si="12"/>
        <v>0</v>
      </c>
      <c r="G152" s="105">
        <v>2</v>
      </c>
      <c r="H152" s="104">
        <f>IF(G152&lt;1,0,VLOOKUP($G152,dol_sal!$B$9:$D$18,3)*(1+J$10))</f>
        <v>32515.94492589338</v>
      </c>
      <c r="I152" s="104">
        <f t="shared" si="13"/>
        <v>0</v>
      </c>
      <c r="J152" s="104">
        <f t="shared" si="15"/>
        <v>0</v>
      </c>
      <c r="K152" s="187">
        <f t="shared" si="14"/>
      </c>
      <c r="IB152" s="29"/>
      <c r="IC152" s="29"/>
    </row>
    <row r="153" spans="1:237" ht="12.75">
      <c r="A153" s="98"/>
      <c r="B153" s="61"/>
      <c r="C153" s="106" t="s">
        <v>36</v>
      </c>
      <c r="D153" s="102"/>
      <c r="E153" s="103"/>
      <c r="F153" s="104">
        <f t="shared" si="12"/>
        <v>0</v>
      </c>
      <c r="G153" s="108">
        <v>0</v>
      </c>
      <c r="H153" s="104">
        <f>IF(G153&lt;1,0,VLOOKUP($G153,dol_sal!$B$9:$D$18,3)*(1+J$10))</f>
        <v>0</v>
      </c>
      <c r="I153" s="104">
        <f t="shared" si="13"/>
        <v>0</v>
      </c>
      <c r="J153" s="104">
        <f t="shared" si="15"/>
        <v>0</v>
      </c>
      <c r="K153" s="187">
        <f t="shared" si="14"/>
      </c>
      <c r="IB153" s="29"/>
      <c r="IC153" s="29"/>
    </row>
    <row r="154" spans="1:237" ht="12.75">
      <c r="A154" s="98"/>
      <c r="B154" s="61"/>
      <c r="C154" s="106" t="s">
        <v>36</v>
      </c>
      <c r="D154" s="102"/>
      <c r="E154" s="103"/>
      <c r="F154" s="104">
        <f t="shared" si="12"/>
        <v>0</v>
      </c>
      <c r="G154" s="108">
        <v>0</v>
      </c>
      <c r="H154" s="104">
        <f>IF(G154&lt;1,0,VLOOKUP($G154,dol_sal!$B$9:$D$18,3)*(1+J$10))</f>
        <v>0</v>
      </c>
      <c r="I154" s="104">
        <f t="shared" si="13"/>
        <v>0</v>
      </c>
      <c r="J154" s="104">
        <f t="shared" si="15"/>
        <v>0</v>
      </c>
      <c r="K154" s="187">
        <f t="shared" si="14"/>
      </c>
      <c r="IB154" s="29"/>
      <c r="IC154" s="29"/>
    </row>
    <row r="155" spans="1:237" ht="12.75">
      <c r="A155" s="98"/>
      <c r="B155" s="61"/>
      <c r="C155" s="106" t="s">
        <v>36</v>
      </c>
      <c r="D155" s="102"/>
      <c r="E155" s="103"/>
      <c r="F155" s="104">
        <f t="shared" si="12"/>
        <v>0</v>
      </c>
      <c r="G155" s="108">
        <v>0</v>
      </c>
      <c r="H155" s="104">
        <f>IF(G155&lt;1,0,VLOOKUP($G155,dol_sal!$B$9:$D$18,3)*(1+J$10))</f>
        <v>0</v>
      </c>
      <c r="I155" s="104">
        <f t="shared" si="13"/>
        <v>0</v>
      </c>
      <c r="J155" s="104">
        <f t="shared" si="15"/>
        <v>0</v>
      </c>
      <c r="K155" s="187">
        <f t="shared" si="14"/>
      </c>
      <c r="IB155" s="29"/>
      <c r="IC155" s="29"/>
    </row>
    <row r="156" spans="1:237" ht="12.75">
      <c r="A156" s="98"/>
      <c r="B156" s="61"/>
      <c r="C156" s="106" t="s">
        <v>36</v>
      </c>
      <c r="D156" s="102"/>
      <c r="E156" s="103"/>
      <c r="F156" s="104">
        <f t="shared" si="12"/>
        <v>0</v>
      </c>
      <c r="G156" s="108">
        <v>0</v>
      </c>
      <c r="H156" s="104">
        <f>IF(G156&lt;1,0,VLOOKUP($G156,dol_sal!$B$9:$D$18,3)*(1+J$10))</f>
        <v>0</v>
      </c>
      <c r="I156" s="104">
        <f t="shared" si="13"/>
        <v>0</v>
      </c>
      <c r="J156" s="104">
        <f t="shared" si="15"/>
        <v>0</v>
      </c>
      <c r="K156" s="187">
        <f t="shared" si="14"/>
      </c>
      <c r="IB156" s="29"/>
      <c r="IC156" s="29"/>
    </row>
    <row r="157" spans="1:237" ht="12.75">
      <c r="A157" s="98"/>
      <c r="B157" s="61"/>
      <c r="C157" s="106" t="s">
        <v>36</v>
      </c>
      <c r="D157" s="102"/>
      <c r="E157" s="103"/>
      <c r="F157" s="104">
        <f t="shared" si="12"/>
        <v>0</v>
      </c>
      <c r="G157" s="108">
        <v>0</v>
      </c>
      <c r="H157" s="104">
        <f>IF(G157&lt;1,0,VLOOKUP($G157,dol_sal!$B$9:$D$18,3)*(1+J$10))</f>
        <v>0</v>
      </c>
      <c r="I157" s="104">
        <f t="shared" si="13"/>
        <v>0</v>
      </c>
      <c r="J157" s="104">
        <f t="shared" si="15"/>
        <v>0</v>
      </c>
      <c r="K157" s="187">
        <f t="shared" si="14"/>
      </c>
      <c r="IB157" s="29"/>
      <c r="IC157" s="29"/>
    </row>
    <row r="158" spans="1:237" ht="12.75">
      <c r="A158" s="98"/>
      <c r="B158" s="61"/>
      <c r="C158" s="106" t="s">
        <v>36</v>
      </c>
      <c r="D158" s="102"/>
      <c r="E158" s="103"/>
      <c r="F158" s="104">
        <f t="shared" si="12"/>
        <v>0</v>
      </c>
      <c r="G158" s="108">
        <v>0</v>
      </c>
      <c r="H158" s="104">
        <f>IF(G158&lt;1,0,VLOOKUP($G158,dol_sal!$B$9:$D$18,3)*(1+J$10))</f>
        <v>0</v>
      </c>
      <c r="I158" s="104">
        <f t="shared" si="13"/>
        <v>0</v>
      </c>
      <c r="J158" s="104">
        <f t="shared" si="15"/>
        <v>0</v>
      </c>
      <c r="K158" s="187">
        <f t="shared" si="14"/>
      </c>
      <c r="IB158" s="29"/>
      <c r="IC158" s="29"/>
    </row>
    <row r="159" spans="1:237" ht="12.75">
      <c r="A159" s="98"/>
      <c r="B159" s="61"/>
      <c r="C159" s="106" t="s">
        <v>36</v>
      </c>
      <c r="D159" s="102"/>
      <c r="E159" s="103"/>
      <c r="F159" s="104">
        <f t="shared" si="12"/>
        <v>0</v>
      </c>
      <c r="G159" s="108">
        <v>0</v>
      </c>
      <c r="H159" s="104">
        <f>IF(G159&lt;1,0,VLOOKUP($G159,dol_sal!$B$9:$D$18,3)*(1+J$10))</f>
        <v>0</v>
      </c>
      <c r="I159" s="104">
        <f t="shared" si="13"/>
        <v>0</v>
      </c>
      <c r="J159" s="104">
        <f t="shared" si="15"/>
        <v>0</v>
      </c>
      <c r="K159" s="187">
        <f t="shared" si="14"/>
      </c>
      <c r="IB159" s="29"/>
      <c r="IC159" s="29"/>
    </row>
    <row r="160" spans="1:237" ht="12.75">
      <c r="A160" s="98"/>
      <c r="B160" s="61"/>
      <c r="C160" s="79"/>
      <c r="D160" s="109"/>
      <c r="E160" s="110"/>
      <c r="F160" s="110"/>
      <c r="G160" s="61"/>
      <c r="H160" s="110"/>
      <c r="I160" s="110"/>
      <c r="J160" s="110"/>
      <c r="K160" s="190"/>
      <c r="IB160" s="29"/>
      <c r="IC160" s="29"/>
    </row>
    <row r="161" spans="1:237" ht="12.75">
      <c r="A161" s="98"/>
      <c r="B161" s="61"/>
      <c r="C161" s="79" t="s">
        <v>37</v>
      </c>
      <c r="D161" s="132">
        <f>SUM(D145:D160)</f>
        <v>0</v>
      </c>
      <c r="E161" s="110"/>
      <c r="F161" s="104">
        <f>SUM(F145:F159)</f>
        <v>0</v>
      </c>
      <c r="G161" s="61"/>
      <c r="H161" s="110"/>
      <c r="I161" s="114"/>
      <c r="J161" s="115"/>
      <c r="K161" s="193"/>
      <c r="IB161" s="29"/>
      <c r="IC161" s="29"/>
    </row>
    <row r="162" spans="1:237" ht="12.75">
      <c r="A162" s="98"/>
      <c r="B162" s="116"/>
      <c r="C162" s="79"/>
      <c r="D162" s="109"/>
      <c r="E162" s="110"/>
      <c r="F162" s="110"/>
      <c r="G162" s="61"/>
      <c r="H162" s="110"/>
      <c r="I162" s="111"/>
      <c r="J162" s="110"/>
      <c r="K162" s="190"/>
      <c r="IB162" s="29"/>
      <c r="IC162" s="29"/>
    </row>
    <row r="163" spans="1:237" ht="12.75">
      <c r="A163" s="98"/>
      <c r="B163" s="79" t="s">
        <v>38</v>
      </c>
      <c r="C163" s="100" t="s">
        <v>39</v>
      </c>
      <c r="D163" s="99"/>
      <c r="E163" s="110"/>
      <c r="F163" s="61"/>
      <c r="G163" s="61"/>
      <c r="H163" s="110"/>
      <c r="I163" s="81"/>
      <c r="J163" s="64"/>
      <c r="K163" s="87"/>
      <c r="IB163" s="29"/>
      <c r="IC163" s="29"/>
    </row>
    <row r="164" spans="1:237" ht="12.75">
      <c r="A164" s="98"/>
      <c r="B164" s="79"/>
      <c r="C164" s="85" t="s">
        <v>219</v>
      </c>
      <c r="D164" s="99"/>
      <c r="E164" s="158"/>
      <c r="F164" s="151">
        <f>F161*E164</f>
        <v>0</v>
      </c>
      <c r="G164" s="85"/>
      <c r="H164" s="61"/>
      <c r="I164" s="114"/>
      <c r="J164" s="115"/>
      <c r="K164" s="189"/>
      <c r="IB164" s="29"/>
      <c r="IC164" s="29"/>
    </row>
    <row r="165" spans="1:237" ht="12.75">
      <c r="A165" s="98"/>
      <c r="B165" s="79"/>
      <c r="C165" s="85" t="s">
        <v>220</v>
      </c>
      <c r="D165" s="99"/>
      <c r="E165" s="117" t="e">
        <f>+F165/D161</f>
        <v>#DIV/0!</v>
      </c>
      <c r="F165" s="103"/>
      <c r="G165" s="85" t="s">
        <v>439</v>
      </c>
      <c r="H165" s="61"/>
      <c r="I165" s="114"/>
      <c r="J165" s="115"/>
      <c r="K165" s="189"/>
      <c r="IB165" s="29"/>
      <c r="IC165" s="29"/>
    </row>
    <row r="166" spans="1:237" ht="12.75">
      <c r="A166" s="98"/>
      <c r="B166" s="79"/>
      <c r="C166" s="100"/>
      <c r="D166" s="99"/>
      <c r="E166" s="110"/>
      <c r="F166" s="61"/>
      <c r="G166" s="61"/>
      <c r="H166" s="110"/>
      <c r="I166" s="114"/>
      <c r="J166" s="115"/>
      <c r="K166" s="189"/>
      <c r="IB166" s="29"/>
      <c r="IC166" s="29"/>
    </row>
    <row r="167" spans="1:237" ht="12.75">
      <c r="A167" s="98"/>
      <c r="B167" s="79"/>
      <c r="C167" s="85" t="s">
        <v>218</v>
      </c>
      <c r="D167" s="80"/>
      <c r="E167" s="61"/>
      <c r="F167" s="118">
        <f>+F165+F164</f>
        <v>0</v>
      </c>
      <c r="G167" s="183" t="e">
        <f>+F167/F161</f>
        <v>#DIV/0!</v>
      </c>
      <c r="H167" s="61"/>
      <c r="I167" s="114"/>
      <c r="J167" s="115"/>
      <c r="K167" s="189"/>
      <c r="IB167" s="29"/>
      <c r="IC167" s="29"/>
    </row>
    <row r="168" spans="1:237" ht="12.75">
      <c r="A168" s="98"/>
      <c r="B168" s="116"/>
      <c r="C168" s="85"/>
      <c r="D168" s="109"/>
      <c r="E168" s="61"/>
      <c r="F168" s="61"/>
      <c r="G168" s="61"/>
      <c r="H168" s="110"/>
      <c r="I168" s="111"/>
      <c r="J168" s="110"/>
      <c r="K168" s="190"/>
      <c r="IB168" s="29"/>
      <c r="IC168" s="29"/>
    </row>
    <row r="169" spans="1:237" ht="12.75">
      <c r="A169" s="98"/>
      <c r="B169" s="79" t="s">
        <v>40</v>
      </c>
      <c r="C169" s="100" t="s">
        <v>41</v>
      </c>
      <c r="D169" s="119"/>
      <c r="E169" s="110"/>
      <c r="F169" s="110"/>
      <c r="G169" s="99"/>
      <c r="H169" s="110"/>
      <c r="I169" s="111"/>
      <c r="J169" s="110"/>
      <c r="K169" s="190"/>
      <c r="IB169" s="29"/>
      <c r="IC169" s="29"/>
    </row>
    <row r="170" spans="1:237" ht="12.75">
      <c r="A170" s="98"/>
      <c r="B170" s="61"/>
      <c r="C170" s="79" t="s">
        <v>483</v>
      </c>
      <c r="D170" s="109"/>
      <c r="E170" s="158"/>
      <c r="F170" s="182">
        <f>SUM(F161+F167)*E170*-1</f>
        <v>0</v>
      </c>
      <c r="G170" s="150">
        <f>+E170</f>
        <v>0</v>
      </c>
      <c r="H170" s="110"/>
      <c r="I170" s="111"/>
      <c r="J170" s="110"/>
      <c r="K170" s="190"/>
      <c r="IB170" s="29"/>
      <c r="IC170" s="29"/>
    </row>
    <row r="171" spans="1:237" ht="12.75">
      <c r="A171" s="98"/>
      <c r="B171" s="61"/>
      <c r="C171" s="79" t="s">
        <v>485</v>
      </c>
      <c r="D171" s="109"/>
      <c r="E171" s="110"/>
      <c r="F171" s="103">
        <v>0</v>
      </c>
      <c r="G171" s="150" t="e">
        <f>+$F171/SUM($F$40+$F$34)</f>
        <v>#DIV/0!</v>
      </c>
      <c r="H171" s="110"/>
      <c r="I171" s="111"/>
      <c r="J171" s="110"/>
      <c r="K171" s="190"/>
      <c r="IB171" s="29"/>
      <c r="IC171" s="29"/>
    </row>
    <row r="172" spans="1:237" ht="12.75">
      <c r="A172" s="98"/>
      <c r="B172" s="61"/>
      <c r="C172" s="79" t="s">
        <v>43</v>
      </c>
      <c r="D172" s="99"/>
      <c r="E172" s="110"/>
      <c r="F172" s="103">
        <v>0</v>
      </c>
      <c r="G172" s="150" t="e">
        <f>+$F172/SUM($F$40+$F$34)</f>
        <v>#DIV/0!</v>
      </c>
      <c r="H172" s="110"/>
      <c r="I172" s="111"/>
      <c r="J172" s="110"/>
      <c r="K172" s="190"/>
      <c r="IB172" s="29"/>
      <c r="IC172" s="29"/>
    </row>
    <row r="173" spans="1:237" ht="12.75">
      <c r="A173" s="98"/>
      <c r="B173" s="61"/>
      <c r="C173" s="79" t="s">
        <v>44</v>
      </c>
      <c r="D173" s="109"/>
      <c r="E173" s="110"/>
      <c r="F173" s="103">
        <v>0</v>
      </c>
      <c r="G173" s="150" t="e">
        <f>+$F173/SUM($F$40+$F$34)</f>
        <v>#DIV/0!</v>
      </c>
      <c r="H173" s="110"/>
      <c r="I173" s="111"/>
      <c r="J173" s="110"/>
      <c r="K173" s="190"/>
      <c r="IB173" s="29"/>
      <c r="IC173" s="29"/>
    </row>
    <row r="174" spans="1:237" ht="12.75">
      <c r="A174" s="98"/>
      <c r="B174" s="61"/>
      <c r="C174" s="100"/>
      <c r="D174" s="99"/>
      <c r="E174" s="110"/>
      <c r="F174" s="110"/>
      <c r="G174" s="61"/>
      <c r="H174" s="110"/>
      <c r="I174" s="111"/>
      <c r="J174" s="110"/>
      <c r="K174" s="190"/>
      <c r="IB174" s="29"/>
      <c r="IC174" s="29"/>
    </row>
    <row r="175" spans="1:237" ht="15" customHeight="1">
      <c r="A175" s="98"/>
      <c r="B175" s="61"/>
      <c r="C175" s="79" t="s">
        <v>45</v>
      </c>
      <c r="D175" s="109"/>
      <c r="E175" s="110"/>
      <c r="F175" s="104">
        <f>SUM(F170:F174)</f>
        <v>0</v>
      </c>
      <c r="G175" s="61"/>
      <c r="H175" s="110"/>
      <c r="I175" s="111"/>
      <c r="J175" s="110"/>
      <c r="K175" s="190"/>
      <c r="IB175" s="29"/>
      <c r="IC175" s="29"/>
    </row>
    <row r="176" spans="1:237" ht="12.75">
      <c r="A176" s="98"/>
      <c r="B176" s="61"/>
      <c r="C176" s="79"/>
      <c r="D176" s="109"/>
      <c r="E176" s="110"/>
      <c r="F176" s="110"/>
      <c r="G176" s="61"/>
      <c r="H176" s="110"/>
      <c r="I176" s="111"/>
      <c r="J176" s="110"/>
      <c r="K176" s="190"/>
      <c r="IB176" s="29"/>
      <c r="IC176" s="29"/>
    </row>
    <row r="177" spans="1:237" ht="12.75">
      <c r="A177" s="98"/>
      <c r="B177" s="79" t="s">
        <v>46</v>
      </c>
      <c r="C177" s="79" t="s">
        <v>47</v>
      </c>
      <c r="D177" s="99"/>
      <c r="E177" s="110"/>
      <c r="F177" s="103">
        <v>0</v>
      </c>
      <c r="G177" s="61"/>
      <c r="H177" s="110"/>
      <c r="I177" s="111"/>
      <c r="J177" s="110"/>
      <c r="K177" s="190"/>
      <c r="IB177" s="29"/>
      <c r="IC177" s="29"/>
    </row>
    <row r="178" spans="1:237" ht="12.75">
      <c r="A178" s="98"/>
      <c r="B178" s="61"/>
      <c r="C178" s="120" t="s">
        <v>48</v>
      </c>
      <c r="D178" s="121"/>
      <c r="E178" s="122"/>
      <c r="F178" s="110"/>
      <c r="G178" s="61"/>
      <c r="H178" s="123"/>
      <c r="I178" s="111"/>
      <c r="J178" s="110"/>
      <c r="K178" s="190"/>
      <c r="IB178" s="29"/>
      <c r="IC178" s="29"/>
    </row>
    <row r="179" spans="1:237" ht="30.75" customHeight="1">
      <c r="A179" s="98"/>
      <c r="B179" s="61"/>
      <c r="C179" s="247"/>
      <c r="D179" s="248"/>
      <c r="E179" s="249"/>
      <c r="F179" s="110"/>
      <c r="G179" s="61"/>
      <c r="H179" s="123"/>
      <c r="I179" s="111"/>
      <c r="J179" s="110"/>
      <c r="K179" s="190"/>
      <c r="IB179" s="29"/>
      <c r="IC179" s="29"/>
    </row>
    <row r="180" spans="1:11" s="65" customFormat="1" ht="12" customHeight="1">
      <c r="A180" s="64"/>
      <c r="B180" s="64"/>
      <c r="C180" s="211"/>
      <c r="D180" s="212"/>
      <c r="E180" s="212"/>
      <c r="F180" s="112"/>
      <c r="G180" s="64"/>
      <c r="H180" s="213"/>
      <c r="I180" s="111"/>
      <c r="J180" s="112"/>
      <c r="K180" s="97"/>
    </row>
    <row r="181" spans="1:237" ht="13.5" thickBot="1">
      <c r="A181" s="76"/>
      <c r="B181" s="137" t="s">
        <v>49</v>
      </c>
      <c r="C181" s="137" t="s">
        <v>50</v>
      </c>
      <c r="D181" s="138"/>
      <c r="E181" s="139"/>
      <c r="F181" s="201">
        <f>+F161+F167+F175+F177</f>
        <v>0</v>
      </c>
      <c r="G181" s="77"/>
      <c r="H181" s="126"/>
      <c r="I181" s="141"/>
      <c r="J181" s="126"/>
      <c r="K181" s="191"/>
      <c r="IB181" s="29"/>
      <c r="IC181" s="29"/>
    </row>
    <row r="182" spans="1:237" ht="12.75" thickBot="1">
      <c r="A182" s="124"/>
      <c r="B182" s="77"/>
      <c r="C182" s="77"/>
      <c r="D182" s="125"/>
      <c r="E182" s="126"/>
      <c r="F182" s="126"/>
      <c r="G182" s="77"/>
      <c r="H182" s="126"/>
      <c r="I182" s="126"/>
      <c r="J182" s="126"/>
      <c r="K182" s="191"/>
      <c r="IB182" s="29"/>
      <c r="IC182" s="29"/>
    </row>
    <row r="183" spans="1:237" ht="13.5" thickBot="1">
      <c r="A183" s="133"/>
      <c r="B183" s="93"/>
      <c r="C183" s="93"/>
      <c r="D183" s="127"/>
      <c r="E183" s="128"/>
      <c r="F183" s="128"/>
      <c r="G183" s="129"/>
      <c r="H183" s="128"/>
      <c r="I183" s="128"/>
      <c r="J183" s="128"/>
      <c r="K183" s="192"/>
      <c r="IB183" s="29"/>
      <c r="IC183" s="29"/>
    </row>
    <row r="184" spans="1:237" ht="12.75">
      <c r="A184" s="62" t="s">
        <v>70</v>
      </c>
      <c r="B184" s="93" t="s">
        <v>71</v>
      </c>
      <c r="C184" s="63"/>
      <c r="D184" s="199"/>
      <c r="E184" s="144"/>
      <c r="F184" s="144"/>
      <c r="G184" s="143"/>
      <c r="H184" s="144"/>
      <c r="I184" s="128"/>
      <c r="J184" s="144"/>
      <c r="K184" s="200"/>
      <c r="IB184" s="29"/>
      <c r="IC184" s="29"/>
    </row>
    <row r="185" spans="1:237" ht="12.75">
      <c r="A185" s="98"/>
      <c r="B185" s="61"/>
      <c r="C185" s="79"/>
      <c r="D185" s="109"/>
      <c r="E185" s="110"/>
      <c r="F185" s="110"/>
      <c r="G185" s="99"/>
      <c r="H185" s="110"/>
      <c r="I185" s="110"/>
      <c r="J185" s="110"/>
      <c r="K185" s="190"/>
      <c r="IB185" s="29"/>
      <c r="IC185" s="29"/>
    </row>
    <row r="186" spans="1:237" ht="12.75">
      <c r="A186" s="98"/>
      <c r="B186" s="79" t="s">
        <v>25</v>
      </c>
      <c r="C186" s="100" t="s">
        <v>26</v>
      </c>
      <c r="D186" s="109"/>
      <c r="E186" s="110"/>
      <c r="F186" s="110"/>
      <c r="G186" s="99"/>
      <c r="H186" s="110"/>
      <c r="I186" s="110"/>
      <c r="J186" s="110"/>
      <c r="K186" s="190"/>
      <c r="IB186" s="29"/>
      <c r="IC186" s="29"/>
    </row>
    <row r="187" spans="1:237" ht="12.75">
      <c r="A187" s="98"/>
      <c r="B187" s="79" t="s">
        <v>13</v>
      </c>
      <c r="C187" s="101" t="s">
        <v>72</v>
      </c>
      <c r="D187" s="102"/>
      <c r="E187" s="103"/>
      <c r="F187" s="104">
        <f aca="true" t="shared" si="16" ref="F187:F200">$D187*E187*$K$6</f>
        <v>0</v>
      </c>
      <c r="G187" s="105">
        <v>8</v>
      </c>
      <c r="H187" s="104">
        <f>IF(G187&lt;1,0,VLOOKUP($G187,dol_sal!$B$9:$D$18,3)*(1+J$10))</f>
        <v>80037.86862972121</v>
      </c>
      <c r="I187" s="104">
        <f>IF(D187=0,0,(H187-E$205)/(1+E$204))</f>
        <v>0</v>
      </c>
      <c r="J187" s="104">
        <f aca="true" t="shared" si="17" ref="J187:J200">$D187*H187</f>
        <v>0</v>
      </c>
      <c r="K187" s="187">
        <f aca="true" t="shared" si="18" ref="K187:K200">IF(I187=0,"",+E187/I187)</f>
      </c>
      <c r="IB187" s="29"/>
      <c r="IC187" s="29"/>
    </row>
    <row r="188" spans="1:237" ht="12.75">
      <c r="A188" s="98"/>
      <c r="B188" s="79" t="s">
        <v>13</v>
      </c>
      <c r="C188" s="101" t="s">
        <v>488</v>
      </c>
      <c r="D188" s="102"/>
      <c r="E188" s="103"/>
      <c r="F188" s="104">
        <f t="shared" si="16"/>
        <v>0</v>
      </c>
      <c r="G188" s="105">
        <v>0</v>
      </c>
      <c r="H188" s="104">
        <f>IF(G188&lt;1,0,VLOOKUP($G188,dol_sal!$B$9:$D$18,3)*(1+J$10))</f>
        <v>0</v>
      </c>
      <c r="I188" s="104">
        <f>+E188</f>
        <v>0</v>
      </c>
      <c r="J188" s="104">
        <f t="shared" si="17"/>
        <v>0</v>
      </c>
      <c r="K188" s="187">
        <f t="shared" si="18"/>
      </c>
      <c r="IB188" s="29"/>
      <c r="IC188" s="29"/>
    </row>
    <row r="189" spans="1:237" ht="12.75">
      <c r="A189" s="98"/>
      <c r="B189" s="79" t="s">
        <v>13</v>
      </c>
      <c r="C189" s="101" t="s">
        <v>489</v>
      </c>
      <c r="D189" s="102"/>
      <c r="E189" s="103"/>
      <c r="F189" s="104">
        <f t="shared" si="16"/>
        <v>0</v>
      </c>
      <c r="G189" s="105">
        <v>0</v>
      </c>
      <c r="H189" s="104">
        <f>IF(G189&lt;1,0,VLOOKUP($G189,dol_sal!$B$9:$D$18,3)*(1+J$10))</f>
        <v>0</v>
      </c>
      <c r="I189" s="104">
        <f>+E189</f>
        <v>0</v>
      </c>
      <c r="J189" s="104">
        <f t="shared" si="17"/>
        <v>0</v>
      </c>
      <c r="K189" s="187">
        <f t="shared" si="18"/>
      </c>
      <c r="IB189" s="29"/>
      <c r="IC189" s="29"/>
    </row>
    <row r="190" spans="1:237" ht="12.75">
      <c r="A190" s="98"/>
      <c r="B190" s="79" t="s">
        <v>13</v>
      </c>
      <c r="C190" s="101" t="s">
        <v>74</v>
      </c>
      <c r="D190" s="102"/>
      <c r="E190" s="103"/>
      <c r="F190" s="104">
        <f t="shared" si="16"/>
        <v>0</v>
      </c>
      <c r="G190" s="105">
        <v>5</v>
      </c>
      <c r="H190" s="104">
        <f>IF(G190&lt;1,0,VLOOKUP($G190,dol_sal!$B$9:$D$18,3)*(1+J$10))</f>
        <v>51274.913851829144</v>
      </c>
      <c r="I190" s="104">
        <f aca="true" t="shared" si="19" ref="I190:I200">IF(D190=0,0,(H190-E$205)/(1+E$204))</f>
        <v>0</v>
      </c>
      <c r="J190" s="104">
        <f t="shared" si="17"/>
        <v>0</v>
      </c>
      <c r="K190" s="187">
        <f t="shared" si="18"/>
      </c>
      <c r="IB190" s="29"/>
      <c r="IC190" s="29"/>
    </row>
    <row r="191" spans="1:237" ht="12.75">
      <c r="A191" s="98"/>
      <c r="B191" s="61"/>
      <c r="C191" s="101" t="s">
        <v>75</v>
      </c>
      <c r="D191" s="102"/>
      <c r="E191" s="103"/>
      <c r="F191" s="104">
        <f t="shared" si="16"/>
        <v>0</v>
      </c>
      <c r="G191" s="105">
        <v>7</v>
      </c>
      <c r="H191" s="104">
        <f>IF(G191&lt;1,0,VLOOKUP($G191,dol_sal!$B$9:$D$18,3)*(1+J$10))</f>
        <v>67532.28813336875</v>
      </c>
      <c r="I191" s="104">
        <f t="shared" si="19"/>
        <v>0</v>
      </c>
      <c r="J191" s="104">
        <f t="shared" si="17"/>
        <v>0</v>
      </c>
      <c r="K191" s="187">
        <f t="shared" si="18"/>
      </c>
      <c r="IB191" s="29"/>
      <c r="IC191" s="29"/>
    </row>
    <row r="192" spans="1:237" ht="12.75">
      <c r="A192" s="98"/>
      <c r="B192" s="61"/>
      <c r="C192" s="101" t="s">
        <v>76</v>
      </c>
      <c r="D192" s="102"/>
      <c r="E192" s="103"/>
      <c r="F192" s="104">
        <f t="shared" si="16"/>
        <v>0</v>
      </c>
      <c r="G192" s="105">
        <v>4</v>
      </c>
      <c r="H192" s="104">
        <f>IF(G192&lt;1,0,VLOOKUP($G192,dol_sal!$B$9:$D$18,3)*(1+J$10))</f>
        <v>45021.525422245846</v>
      </c>
      <c r="I192" s="104">
        <f t="shared" si="19"/>
        <v>0</v>
      </c>
      <c r="J192" s="104">
        <f t="shared" si="17"/>
        <v>0</v>
      </c>
      <c r="K192" s="187">
        <f t="shared" si="18"/>
      </c>
      <c r="IB192" s="29"/>
      <c r="IC192" s="29"/>
    </row>
    <row r="193" spans="1:237" ht="12.75">
      <c r="A193" s="98"/>
      <c r="B193" s="79" t="s">
        <v>13</v>
      </c>
      <c r="C193" s="101" t="s">
        <v>490</v>
      </c>
      <c r="D193" s="102"/>
      <c r="E193" s="103"/>
      <c r="F193" s="104">
        <f t="shared" si="16"/>
        <v>0</v>
      </c>
      <c r="G193" s="105">
        <v>4</v>
      </c>
      <c r="H193" s="104">
        <f>IF(G193&lt;1,0,VLOOKUP($G193,dol_sal!$B$9:$D$18,3)*(1+J$10))</f>
        <v>45021.525422245846</v>
      </c>
      <c r="I193" s="104">
        <f t="shared" si="19"/>
        <v>0</v>
      </c>
      <c r="J193" s="104">
        <f t="shared" si="17"/>
        <v>0</v>
      </c>
      <c r="K193" s="187">
        <f t="shared" si="18"/>
      </c>
      <c r="IB193" s="29"/>
      <c r="IC193" s="29"/>
    </row>
    <row r="194" spans="1:237" ht="12.75">
      <c r="A194" s="98"/>
      <c r="B194" s="79" t="s">
        <v>13</v>
      </c>
      <c r="C194" s="101" t="s">
        <v>491</v>
      </c>
      <c r="D194" s="102"/>
      <c r="E194" s="103"/>
      <c r="F194" s="104">
        <f t="shared" si="16"/>
        <v>0</v>
      </c>
      <c r="G194" s="105">
        <v>3</v>
      </c>
      <c r="H194" s="104">
        <f>IF(G194&lt;1,0,VLOOKUP($G194,dol_sal!$B$9:$D$18,3)*(1+J$10))</f>
        <v>37517.93785187153</v>
      </c>
      <c r="I194" s="104">
        <f t="shared" si="19"/>
        <v>0</v>
      </c>
      <c r="J194" s="104">
        <f t="shared" si="17"/>
        <v>0</v>
      </c>
      <c r="K194" s="187">
        <f t="shared" si="18"/>
      </c>
      <c r="IB194" s="29"/>
      <c r="IC194" s="29"/>
    </row>
    <row r="195" spans="1:237" ht="12.75">
      <c r="A195" s="98"/>
      <c r="B195" s="61"/>
      <c r="C195" s="101" t="s">
        <v>34</v>
      </c>
      <c r="D195" s="102"/>
      <c r="E195" s="103"/>
      <c r="F195" s="104">
        <f t="shared" si="16"/>
        <v>0</v>
      </c>
      <c r="G195" s="105">
        <v>3</v>
      </c>
      <c r="H195" s="104">
        <f>IF(G195&lt;1,0,VLOOKUP($G195,dol_sal!$B$9:$D$18,3)*(1+J$10))</f>
        <v>37517.93785187153</v>
      </c>
      <c r="I195" s="104">
        <f t="shared" si="19"/>
        <v>0</v>
      </c>
      <c r="J195" s="104">
        <f t="shared" si="17"/>
        <v>0</v>
      </c>
      <c r="K195" s="187">
        <f t="shared" si="18"/>
      </c>
      <c r="IB195" s="29"/>
      <c r="IC195" s="29"/>
    </row>
    <row r="196" spans="1:237" ht="12.75">
      <c r="A196" s="98"/>
      <c r="B196" s="61"/>
      <c r="C196" s="101" t="s">
        <v>492</v>
      </c>
      <c r="D196" s="102"/>
      <c r="E196" s="103"/>
      <c r="F196" s="104">
        <f t="shared" si="16"/>
        <v>0</v>
      </c>
      <c r="G196" s="105">
        <v>2</v>
      </c>
      <c r="H196" s="104">
        <f>IF(G196&lt;1,0,VLOOKUP($G196,dol_sal!$B$9:$D$18,3)*(1+J$10))</f>
        <v>32515.94492589338</v>
      </c>
      <c r="I196" s="104">
        <f t="shared" si="19"/>
        <v>0</v>
      </c>
      <c r="J196" s="104">
        <f t="shared" si="17"/>
        <v>0</v>
      </c>
      <c r="K196" s="187">
        <f t="shared" si="18"/>
      </c>
      <c r="IB196" s="29"/>
      <c r="IC196" s="29"/>
    </row>
    <row r="197" spans="1:237" ht="12.75">
      <c r="A197" s="98"/>
      <c r="B197" s="61"/>
      <c r="C197" s="106" t="s">
        <v>238</v>
      </c>
      <c r="D197" s="102"/>
      <c r="E197" s="103"/>
      <c r="F197" s="104">
        <f t="shared" si="16"/>
        <v>0</v>
      </c>
      <c r="G197" s="108">
        <v>0</v>
      </c>
      <c r="H197" s="104">
        <f>IF(G197&lt;1,0,VLOOKUP($G197,dol_sal!$B$9:$D$18,3)*(1+J$10))</f>
        <v>0</v>
      </c>
      <c r="I197" s="104">
        <f t="shared" si="19"/>
        <v>0</v>
      </c>
      <c r="J197" s="104">
        <f t="shared" si="17"/>
        <v>0</v>
      </c>
      <c r="K197" s="187">
        <f t="shared" si="18"/>
      </c>
      <c r="IB197" s="29"/>
      <c r="IC197" s="29"/>
    </row>
    <row r="198" spans="1:237" ht="12.75">
      <c r="A198" s="98"/>
      <c r="B198" s="61"/>
      <c r="C198" s="106" t="s">
        <v>36</v>
      </c>
      <c r="D198" s="102"/>
      <c r="E198" s="103"/>
      <c r="F198" s="104">
        <f t="shared" si="16"/>
        <v>0</v>
      </c>
      <c r="G198" s="108">
        <v>0</v>
      </c>
      <c r="H198" s="104">
        <f>IF(G198&lt;1,0,VLOOKUP($G198,dol_sal!$B$9:$D$18,3)*(1+J$10))</f>
        <v>0</v>
      </c>
      <c r="I198" s="104">
        <f t="shared" si="19"/>
        <v>0</v>
      </c>
      <c r="J198" s="104">
        <f t="shared" si="17"/>
        <v>0</v>
      </c>
      <c r="K198" s="187">
        <f t="shared" si="18"/>
      </c>
      <c r="IB198" s="29"/>
      <c r="IC198" s="29"/>
    </row>
    <row r="199" spans="1:237" ht="12.75">
      <c r="A199" s="98"/>
      <c r="B199" s="61"/>
      <c r="C199" s="106" t="s">
        <v>36</v>
      </c>
      <c r="D199" s="102"/>
      <c r="E199" s="103"/>
      <c r="F199" s="104">
        <f t="shared" si="16"/>
        <v>0</v>
      </c>
      <c r="G199" s="108">
        <v>0</v>
      </c>
      <c r="H199" s="104">
        <f>IF(G199&lt;1,0,VLOOKUP($G199,dol_sal!$B$9:$D$18,3)*(1+J$10))</f>
        <v>0</v>
      </c>
      <c r="I199" s="104">
        <f t="shared" si="19"/>
        <v>0</v>
      </c>
      <c r="J199" s="104">
        <f t="shared" si="17"/>
        <v>0</v>
      </c>
      <c r="K199" s="187">
        <f t="shared" si="18"/>
      </c>
      <c r="IB199" s="29"/>
      <c r="IC199" s="29"/>
    </row>
    <row r="200" spans="1:237" ht="12.75">
      <c r="A200" s="98"/>
      <c r="B200" s="61"/>
      <c r="C200" s="106" t="s">
        <v>36</v>
      </c>
      <c r="D200" s="102"/>
      <c r="E200" s="103"/>
      <c r="F200" s="104">
        <f t="shared" si="16"/>
        <v>0</v>
      </c>
      <c r="G200" s="108">
        <v>0</v>
      </c>
      <c r="H200" s="104">
        <f>IF(G200&lt;1,0,VLOOKUP($G200,dol_sal!$B$9:$D$18,3)*(1+J$10))</f>
        <v>0</v>
      </c>
      <c r="I200" s="104">
        <f t="shared" si="19"/>
        <v>0</v>
      </c>
      <c r="J200" s="104">
        <f t="shared" si="17"/>
        <v>0</v>
      </c>
      <c r="K200" s="187">
        <f t="shared" si="18"/>
      </c>
      <c r="IB200" s="29"/>
      <c r="IC200" s="29"/>
    </row>
    <row r="201" spans="1:237" ht="12.75">
      <c r="A201" s="98"/>
      <c r="B201" s="61"/>
      <c r="C201" s="79" t="s">
        <v>37</v>
      </c>
      <c r="D201" s="132">
        <f>SUM(D186:D200)</f>
        <v>0</v>
      </c>
      <c r="E201" s="110"/>
      <c r="F201" s="104">
        <f>SUM(F187:F200)</f>
        <v>0</v>
      </c>
      <c r="G201" s="61"/>
      <c r="H201" s="110"/>
      <c r="I201" s="114"/>
      <c r="J201" s="115"/>
      <c r="K201" s="193"/>
      <c r="IB201" s="29"/>
      <c r="IC201" s="29"/>
    </row>
    <row r="202" spans="1:237" ht="12.75">
      <c r="A202" s="98"/>
      <c r="B202" s="116"/>
      <c r="C202" s="79"/>
      <c r="D202" s="109"/>
      <c r="E202" s="110"/>
      <c r="F202" s="110"/>
      <c r="G202" s="61"/>
      <c r="H202" s="110"/>
      <c r="I202" s="111"/>
      <c r="J202" s="110"/>
      <c r="K202" s="190"/>
      <c r="IB202" s="29"/>
      <c r="IC202" s="29"/>
    </row>
    <row r="203" spans="1:237" ht="12.75">
      <c r="A203" s="98"/>
      <c r="B203" s="79" t="s">
        <v>38</v>
      </c>
      <c r="C203" s="100" t="s">
        <v>39</v>
      </c>
      <c r="D203" s="99"/>
      <c r="E203" s="110"/>
      <c r="F203" s="61"/>
      <c r="G203" s="61"/>
      <c r="H203" s="112"/>
      <c r="I203" s="81"/>
      <c r="J203" s="64"/>
      <c r="K203" s="87"/>
      <c r="IB203" s="29"/>
      <c r="IC203" s="29"/>
    </row>
    <row r="204" spans="1:237" ht="12.75">
      <c r="A204" s="98"/>
      <c r="B204" s="79"/>
      <c r="C204" s="85" t="s">
        <v>219</v>
      </c>
      <c r="D204" s="99"/>
      <c r="E204" s="158"/>
      <c r="F204" s="151">
        <f>F201*E204</f>
        <v>0</v>
      </c>
      <c r="G204" s="85"/>
      <c r="H204" s="61"/>
      <c r="I204" s="114"/>
      <c r="J204" s="115"/>
      <c r="K204" s="189"/>
      <c r="IB204" s="29"/>
      <c r="IC204" s="29"/>
    </row>
    <row r="205" spans="1:237" ht="12.75">
      <c r="A205" s="98"/>
      <c r="B205" s="79"/>
      <c r="C205" s="85" t="s">
        <v>220</v>
      </c>
      <c r="D205" s="99"/>
      <c r="E205" s="117" t="e">
        <f>+F205/D201</f>
        <v>#DIV/0!</v>
      </c>
      <c r="F205" s="103"/>
      <c r="G205" s="85" t="s">
        <v>440</v>
      </c>
      <c r="H205" s="61"/>
      <c r="I205" s="114"/>
      <c r="J205" s="115"/>
      <c r="K205" s="189"/>
      <c r="IB205" s="29"/>
      <c r="IC205" s="29"/>
    </row>
    <row r="206" spans="1:237" ht="12.75">
      <c r="A206" s="98"/>
      <c r="B206" s="79"/>
      <c r="C206" s="100"/>
      <c r="D206" s="99"/>
      <c r="E206" s="110"/>
      <c r="F206" s="61"/>
      <c r="G206" s="61"/>
      <c r="H206" s="110"/>
      <c r="I206" s="114"/>
      <c r="J206" s="115"/>
      <c r="K206" s="189"/>
      <c r="IB206" s="29"/>
      <c r="IC206" s="29"/>
    </row>
    <row r="207" spans="1:237" ht="12.75">
      <c r="A207" s="98"/>
      <c r="B207" s="79"/>
      <c r="C207" s="85" t="s">
        <v>218</v>
      </c>
      <c r="D207" s="80"/>
      <c r="E207" s="61"/>
      <c r="F207" s="118">
        <f>+F205+F204</f>
        <v>0</v>
      </c>
      <c r="G207" s="183" t="e">
        <f>+F207/F201</f>
        <v>#DIV/0!</v>
      </c>
      <c r="H207" s="61"/>
      <c r="I207" s="114"/>
      <c r="J207" s="115"/>
      <c r="K207" s="189"/>
      <c r="IB207" s="29"/>
      <c r="IC207" s="29"/>
    </row>
    <row r="208" spans="1:237" ht="12.75">
      <c r="A208" s="98"/>
      <c r="B208" s="116"/>
      <c r="C208" s="85"/>
      <c r="D208" s="109"/>
      <c r="E208" s="61"/>
      <c r="F208" s="61"/>
      <c r="G208" s="61"/>
      <c r="H208" s="110"/>
      <c r="I208" s="111"/>
      <c r="J208" s="110"/>
      <c r="K208" s="190"/>
      <c r="IB208" s="29"/>
      <c r="IC208" s="29"/>
    </row>
    <row r="209" spans="1:237" ht="12.75">
      <c r="A209" s="98"/>
      <c r="B209" s="79" t="s">
        <v>40</v>
      </c>
      <c r="C209" s="100" t="s">
        <v>41</v>
      </c>
      <c r="D209" s="119"/>
      <c r="E209" s="110"/>
      <c r="F209" s="110"/>
      <c r="G209" s="99"/>
      <c r="H209" s="110"/>
      <c r="I209" s="111"/>
      <c r="J209" s="110"/>
      <c r="K209" s="190"/>
      <c r="IB209" s="29"/>
      <c r="IC209" s="29"/>
    </row>
    <row r="210" spans="1:237" ht="12.75">
      <c r="A210" s="98"/>
      <c r="B210" s="61"/>
      <c r="C210" s="79" t="s">
        <v>483</v>
      </c>
      <c r="D210" s="109"/>
      <c r="E210" s="158"/>
      <c r="F210" s="182">
        <f>SUM(F201+F207)*E210*-1</f>
        <v>0</v>
      </c>
      <c r="G210" s="150">
        <f>+E210</f>
        <v>0</v>
      </c>
      <c r="H210" s="110"/>
      <c r="I210" s="111"/>
      <c r="J210" s="110"/>
      <c r="K210" s="190"/>
      <c r="IB210" s="29"/>
      <c r="IC210" s="29"/>
    </row>
    <row r="211" spans="1:237" ht="12.75">
      <c r="A211" s="98"/>
      <c r="B211" s="61"/>
      <c r="C211" s="79" t="s">
        <v>485</v>
      </c>
      <c r="D211" s="109"/>
      <c r="E211" s="110"/>
      <c r="F211" s="103">
        <v>0</v>
      </c>
      <c r="G211" s="150" t="e">
        <f>+$F211/SUM($F$40+$F$34)</f>
        <v>#DIV/0!</v>
      </c>
      <c r="H211" s="110"/>
      <c r="I211" s="111"/>
      <c r="J211" s="110"/>
      <c r="K211" s="190"/>
      <c r="IB211" s="29"/>
      <c r="IC211" s="29"/>
    </row>
    <row r="212" spans="1:237" ht="12.75">
      <c r="A212" s="98"/>
      <c r="B212" s="61"/>
      <c r="C212" s="79" t="s">
        <v>43</v>
      </c>
      <c r="D212" s="99"/>
      <c r="E212" s="110"/>
      <c r="F212" s="103">
        <v>0</v>
      </c>
      <c r="G212" s="150" t="e">
        <f>+$F212/SUM($F$40+$F$34)</f>
        <v>#DIV/0!</v>
      </c>
      <c r="H212" s="110"/>
      <c r="I212" s="111"/>
      <c r="J212" s="110"/>
      <c r="K212" s="190"/>
      <c r="IB212" s="29"/>
      <c r="IC212" s="29"/>
    </row>
    <row r="213" spans="1:237" ht="12.75">
      <c r="A213" s="98"/>
      <c r="B213" s="61"/>
      <c r="C213" s="79" t="s">
        <v>44</v>
      </c>
      <c r="D213" s="109"/>
      <c r="E213" s="110"/>
      <c r="F213" s="103">
        <v>0</v>
      </c>
      <c r="G213" s="150" t="e">
        <f>+$F213/SUM($F$40+$F$34)</f>
        <v>#DIV/0!</v>
      </c>
      <c r="H213" s="110"/>
      <c r="I213" s="111"/>
      <c r="J213" s="110"/>
      <c r="K213" s="190"/>
      <c r="IB213" s="29"/>
      <c r="IC213" s="29"/>
    </row>
    <row r="214" spans="1:237" ht="12.75">
      <c r="A214" s="98"/>
      <c r="B214" s="61"/>
      <c r="C214" s="100"/>
      <c r="D214" s="99"/>
      <c r="E214" s="110"/>
      <c r="F214" s="110"/>
      <c r="G214" s="61"/>
      <c r="H214" s="110"/>
      <c r="I214" s="111"/>
      <c r="J214" s="110"/>
      <c r="K214" s="190"/>
      <c r="IB214" s="29"/>
      <c r="IC214" s="29"/>
    </row>
    <row r="215" spans="1:237" ht="15" customHeight="1">
      <c r="A215" s="98"/>
      <c r="B215" s="61"/>
      <c r="C215" s="79" t="s">
        <v>45</v>
      </c>
      <c r="D215" s="109"/>
      <c r="E215" s="110"/>
      <c r="F215" s="104">
        <f>SUM(F210:F214)</f>
        <v>0</v>
      </c>
      <c r="G215" s="61"/>
      <c r="H215" s="110"/>
      <c r="I215" s="111"/>
      <c r="J215" s="110"/>
      <c r="K215" s="190"/>
      <c r="IB215" s="29"/>
      <c r="IC215" s="29"/>
    </row>
    <row r="216" spans="1:237" ht="12.75">
      <c r="A216" s="98"/>
      <c r="B216" s="61"/>
      <c r="C216" s="79"/>
      <c r="D216" s="109"/>
      <c r="E216" s="110"/>
      <c r="F216" s="110"/>
      <c r="G216" s="61"/>
      <c r="H216" s="110"/>
      <c r="I216" s="111"/>
      <c r="J216" s="110"/>
      <c r="K216" s="190"/>
      <c r="IB216" s="29"/>
      <c r="IC216" s="29"/>
    </row>
    <row r="217" spans="1:237" ht="12.75">
      <c r="A217" s="98"/>
      <c r="B217" s="79" t="s">
        <v>46</v>
      </c>
      <c r="C217" s="79" t="s">
        <v>47</v>
      </c>
      <c r="D217" s="99"/>
      <c r="E217" s="110"/>
      <c r="F217" s="103">
        <f>SUM(E219:E224)</f>
        <v>0</v>
      </c>
      <c r="G217" s="61"/>
      <c r="H217" s="110"/>
      <c r="I217" s="111"/>
      <c r="J217" s="110"/>
      <c r="K217" s="190"/>
      <c r="IB217" s="29"/>
      <c r="IC217" s="29"/>
    </row>
    <row r="218" spans="1:237" ht="12.75">
      <c r="A218" s="98"/>
      <c r="B218" s="61"/>
      <c r="C218" s="155" t="s">
        <v>428</v>
      </c>
      <c r="D218" s="156" t="s">
        <v>429</v>
      </c>
      <c r="E218" s="157" t="s">
        <v>430</v>
      </c>
      <c r="F218" s="110"/>
      <c r="G218" s="61"/>
      <c r="H218" s="123"/>
      <c r="I218" s="111"/>
      <c r="J218" s="110"/>
      <c r="K218" s="190"/>
      <c r="IB218" s="29"/>
      <c r="IC218" s="29"/>
    </row>
    <row r="219" spans="1:237" ht="12.75">
      <c r="A219" s="98"/>
      <c r="B219" s="61"/>
      <c r="C219" s="153" t="s">
        <v>425</v>
      </c>
      <c r="D219" s="160"/>
      <c r="E219" s="161"/>
      <c r="F219" s="110"/>
      <c r="G219" s="61"/>
      <c r="H219" s="123"/>
      <c r="I219" s="111"/>
      <c r="J219" s="110"/>
      <c r="K219" s="190"/>
      <c r="IB219" s="29"/>
      <c r="IC219" s="29"/>
    </row>
    <row r="220" spans="1:237" ht="12.75">
      <c r="A220" s="98"/>
      <c r="B220" s="61"/>
      <c r="C220" s="154" t="s">
        <v>73</v>
      </c>
      <c r="D220" s="162"/>
      <c r="E220" s="163"/>
      <c r="F220" s="110"/>
      <c r="G220" s="61"/>
      <c r="H220" s="123"/>
      <c r="I220" s="111"/>
      <c r="J220" s="110"/>
      <c r="K220" s="190"/>
      <c r="IB220" s="29"/>
      <c r="IC220" s="29"/>
    </row>
    <row r="221" spans="1:237" ht="12.75">
      <c r="A221" s="98"/>
      <c r="B221" s="61"/>
      <c r="C221" s="154" t="s">
        <v>426</v>
      </c>
      <c r="D221" s="162"/>
      <c r="E221" s="163"/>
      <c r="F221" s="110"/>
      <c r="G221" s="61"/>
      <c r="H221" s="123"/>
      <c r="I221" s="111"/>
      <c r="J221" s="110"/>
      <c r="K221" s="190"/>
      <c r="IB221" s="29"/>
      <c r="IC221" s="29"/>
    </row>
    <row r="222" spans="1:237" ht="12.75">
      <c r="A222" s="98"/>
      <c r="B222" s="61"/>
      <c r="C222" s="154" t="s">
        <v>77</v>
      </c>
      <c r="D222" s="162"/>
      <c r="E222" s="163"/>
      <c r="F222" s="110"/>
      <c r="G222" s="61"/>
      <c r="H222" s="123"/>
      <c r="I222" s="111"/>
      <c r="J222" s="110"/>
      <c r="K222" s="190"/>
      <c r="IB222" s="29"/>
      <c r="IC222" s="29"/>
    </row>
    <row r="223" spans="1:237" ht="12.75">
      <c r="A223" s="98"/>
      <c r="B223" s="61"/>
      <c r="C223" s="154" t="s">
        <v>427</v>
      </c>
      <c r="D223" s="162"/>
      <c r="E223" s="163"/>
      <c r="F223" s="110"/>
      <c r="G223" s="61"/>
      <c r="H223" s="123"/>
      <c r="I223" s="111"/>
      <c r="J223" s="110"/>
      <c r="K223" s="190"/>
      <c r="IB223" s="29"/>
      <c r="IC223" s="29"/>
    </row>
    <row r="224" spans="1:237" ht="12.75">
      <c r="A224" s="98"/>
      <c r="B224" s="61"/>
      <c r="C224" s="219" t="s">
        <v>36</v>
      </c>
      <c r="D224" s="220"/>
      <c r="E224" s="221"/>
      <c r="F224" s="110"/>
      <c r="G224" s="61"/>
      <c r="H224" s="123"/>
      <c r="I224" s="111"/>
      <c r="J224" s="110"/>
      <c r="K224" s="190"/>
      <c r="IB224" s="29"/>
      <c r="IC224" s="29"/>
    </row>
    <row r="225" spans="1:237" ht="12.75">
      <c r="A225" s="98"/>
      <c r="B225" s="61"/>
      <c r="C225" s="252" t="s">
        <v>432</v>
      </c>
      <c r="D225" s="253"/>
      <c r="E225" s="254"/>
      <c r="F225" s="103">
        <v>0</v>
      </c>
      <c r="G225" s="61"/>
      <c r="H225" s="123"/>
      <c r="I225" s="111"/>
      <c r="J225" s="110"/>
      <c r="K225" s="190"/>
      <c r="IB225" s="29"/>
      <c r="IC225" s="29"/>
    </row>
    <row r="226" spans="1:237" ht="12.75">
      <c r="A226" s="98"/>
      <c r="B226" s="61"/>
      <c r="C226" s="165"/>
      <c r="D226" s="166"/>
      <c r="E226" s="164"/>
      <c r="F226" s="110"/>
      <c r="G226" s="61"/>
      <c r="H226" s="123"/>
      <c r="I226" s="111"/>
      <c r="J226" s="110"/>
      <c r="K226" s="190"/>
      <c r="IB226" s="29"/>
      <c r="IC226" s="29"/>
    </row>
    <row r="227" spans="1:237" ht="13.5" thickBot="1">
      <c r="A227" s="76"/>
      <c r="B227" s="137" t="s">
        <v>49</v>
      </c>
      <c r="C227" s="137" t="s">
        <v>50</v>
      </c>
      <c r="D227" s="138"/>
      <c r="E227" s="139"/>
      <c r="F227" s="201">
        <f>+F217+F215+F207+F201+F225</f>
        <v>0</v>
      </c>
      <c r="G227" s="77"/>
      <c r="H227" s="126"/>
      <c r="I227" s="141"/>
      <c r="J227" s="126"/>
      <c r="K227" s="191"/>
      <c r="IB227" s="29"/>
      <c r="IC227" s="29"/>
    </row>
    <row r="228" spans="1:237" ht="13.5" thickBot="1">
      <c r="A228" s="76"/>
      <c r="B228" s="137"/>
      <c r="C228" s="137"/>
      <c r="D228" s="138"/>
      <c r="E228" s="139"/>
      <c r="F228" s="140"/>
      <c r="G228" s="77"/>
      <c r="H228" s="126"/>
      <c r="I228" s="141"/>
      <c r="J228" s="126"/>
      <c r="K228" s="191"/>
      <c r="IB228" s="29"/>
      <c r="IC228" s="29"/>
    </row>
    <row r="229" spans="1:237" ht="13.5" thickBot="1">
      <c r="A229" s="142"/>
      <c r="B229" s="93"/>
      <c r="C229" s="93"/>
      <c r="D229" s="143"/>
      <c r="E229" s="144"/>
      <c r="F229" s="145"/>
      <c r="G229" s="95"/>
      <c r="H229" s="128"/>
      <c r="I229" s="146"/>
      <c r="J229" s="128"/>
      <c r="K229" s="192"/>
      <c r="IB229" s="29"/>
      <c r="IC229" s="29"/>
    </row>
    <row r="230" spans="1:237" ht="12.75">
      <c r="A230" s="62" t="s">
        <v>78</v>
      </c>
      <c r="B230" s="93" t="s">
        <v>433</v>
      </c>
      <c r="C230" s="63"/>
      <c r="D230" s="199"/>
      <c r="E230" s="144"/>
      <c r="F230" s="144"/>
      <c r="G230" s="143"/>
      <c r="H230" s="144"/>
      <c r="I230" s="128"/>
      <c r="J230" s="144"/>
      <c r="K230" s="200"/>
      <c r="IB230" s="29"/>
      <c r="IC230" s="29"/>
    </row>
    <row r="231" spans="1:237" ht="12.75">
      <c r="A231" s="98"/>
      <c r="B231" s="61"/>
      <c r="C231" s="79"/>
      <c r="D231" s="109"/>
      <c r="E231" s="110"/>
      <c r="F231" s="110"/>
      <c r="G231" s="99"/>
      <c r="H231" s="110"/>
      <c r="I231" s="110"/>
      <c r="J231" s="110"/>
      <c r="K231" s="190"/>
      <c r="IB231" s="29"/>
      <c r="IC231" s="29"/>
    </row>
    <row r="232" spans="1:237" ht="12.75">
      <c r="A232" s="98"/>
      <c r="B232" s="79" t="s">
        <v>25</v>
      </c>
      <c r="C232" s="100" t="s">
        <v>26</v>
      </c>
      <c r="D232" s="109"/>
      <c r="E232" s="110"/>
      <c r="F232" s="110"/>
      <c r="G232" s="99"/>
      <c r="H232" s="110"/>
      <c r="I232" s="110"/>
      <c r="J232" s="110"/>
      <c r="K232" s="190"/>
      <c r="IB232" s="29"/>
      <c r="IC232" s="29"/>
    </row>
    <row r="233" spans="1:237" ht="12.75">
      <c r="A233" s="98"/>
      <c r="B233" s="79" t="s">
        <v>13</v>
      </c>
      <c r="C233" s="101" t="s">
        <v>434</v>
      </c>
      <c r="D233" s="102"/>
      <c r="E233" s="103"/>
      <c r="F233" s="104">
        <f aca="true" t="shared" si="20" ref="F233:F244">$D233*E233*$K$6</f>
        <v>0</v>
      </c>
      <c r="G233" s="105">
        <v>6</v>
      </c>
      <c r="H233" s="104">
        <f>IF(G233&lt;1,0,VLOOKUP($G233,dol_sal!$B$9:$D$18,3)*(1+J$10))</f>
        <v>57527.105918598296</v>
      </c>
      <c r="I233" s="104">
        <f aca="true" t="shared" si="21" ref="I233:I244">IF(D233=0,0,(H233-E$250)/(1+E$249))</f>
        <v>0</v>
      </c>
      <c r="J233" s="104">
        <f aca="true" t="shared" si="22" ref="J233:J244">$D233*H233</f>
        <v>0</v>
      </c>
      <c r="K233" s="187">
        <f aca="true" t="shared" si="23" ref="K233:K244">IF(I233=0,"",+E233/I233)</f>
      </c>
      <c r="IB233" s="29"/>
      <c r="IC233" s="29"/>
    </row>
    <row r="234" spans="1:237" ht="12.75">
      <c r="A234" s="98"/>
      <c r="B234" s="79" t="s">
        <v>13</v>
      </c>
      <c r="C234" s="101" t="s">
        <v>435</v>
      </c>
      <c r="D234" s="102"/>
      <c r="E234" s="103"/>
      <c r="F234" s="104">
        <f t="shared" si="20"/>
        <v>0</v>
      </c>
      <c r="G234" s="105">
        <v>5</v>
      </c>
      <c r="H234" s="104">
        <f>IF(G234&lt;1,0,VLOOKUP($G234,dol_sal!$B$9:$D$18,3)*(1+J$10))</f>
        <v>51274.913851829144</v>
      </c>
      <c r="I234" s="104">
        <f t="shared" si="21"/>
        <v>0</v>
      </c>
      <c r="J234" s="104">
        <f t="shared" si="22"/>
        <v>0</v>
      </c>
      <c r="K234" s="187">
        <f t="shared" si="23"/>
      </c>
      <c r="IB234" s="29"/>
      <c r="IC234" s="29"/>
    </row>
    <row r="235" spans="1:237" ht="12.75">
      <c r="A235" s="98"/>
      <c r="B235" s="79" t="s">
        <v>13</v>
      </c>
      <c r="C235" s="101" t="s">
        <v>51</v>
      </c>
      <c r="D235" s="102"/>
      <c r="E235" s="103"/>
      <c r="F235" s="104">
        <f t="shared" si="20"/>
        <v>0</v>
      </c>
      <c r="G235" s="105">
        <v>5</v>
      </c>
      <c r="H235" s="104">
        <f>IF(G235&lt;1,0,VLOOKUP($G235,dol_sal!$B$9:$D$18,3)*(1+J$10))</f>
        <v>51274.913851829144</v>
      </c>
      <c r="I235" s="104">
        <f t="shared" si="21"/>
        <v>0</v>
      </c>
      <c r="J235" s="104">
        <f t="shared" si="22"/>
        <v>0</v>
      </c>
      <c r="K235" s="187">
        <f t="shared" si="23"/>
      </c>
      <c r="IB235" s="29"/>
      <c r="IC235" s="29"/>
    </row>
    <row r="236" spans="1:237" ht="12.75">
      <c r="A236" s="98"/>
      <c r="B236" s="79" t="s">
        <v>13</v>
      </c>
      <c r="C236" s="101" t="s">
        <v>436</v>
      </c>
      <c r="D236" s="102"/>
      <c r="E236" s="103"/>
      <c r="F236" s="104">
        <f t="shared" si="20"/>
        <v>0</v>
      </c>
      <c r="G236" s="105">
        <v>5</v>
      </c>
      <c r="H236" s="104">
        <f>IF(G236&lt;1,0,VLOOKUP($G236,dol_sal!$B$9:$D$18,3)*(1+J$10))</f>
        <v>51274.913851829144</v>
      </c>
      <c r="I236" s="104">
        <f t="shared" si="21"/>
        <v>0</v>
      </c>
      <c r="J236" s="104">
        <f t="shared" si="22"/>
        <v>0</v>
      </c>
      <c r="K236" s="187">
        <f t="shared" si="23"/>
      </c>
      <c r="IB236" s="29"/>
      <c r="IC236" s="29"/>
    </row>
    <row r="237" spans="1:237" ht="12.75">
      <c r="A237" s="98"/>
      <c r="B237" s="61" t="s">
        <v>13</v>
      </c>
      <c r="C237" s="101" t="s">
        <v>34</v>
      </c>
      <c r="D237" s="102"/>
      <c r="E237" s="103"/>
      <c r="F237" s="104">
        <f t="shared" si="20"/>
        <v>0</v>
      </c>
      <c r="G237" s="105">
        <v>3</v>
      </c>
      <c r="H237" s="104">
        <f>IF(G237&lt;1,0,VLOOKUP($G237,dol_sal!$B$9:$D$18,3)*(1+J$10))</f>
        <v>37517.93785187153</v>
      </c>
      <c r="I237" s="104">
        <f t="shared" si="21"/>
        <v>0</v>
      </c>
      <c r="J237" s="104">
        <f t="shared" si="22"/>
        <v>0</v>
      </c>
      <c r="K237" s="187">
        <f t="shared" si="23"/>
      </c>
      <c r="IB237" s="29"/>
      <c r="IC237" s="29"/>
    </row>
    <row r="238" spans="1:237" ht="12.75">
      <c r="A238" s="98"/>
      <c r="B238" s="61"/>
      <c r="C238" s="101" t="s">
        <v>35</v>
      </c>
      <c r="D238" s="102"/>
      <c r="E238" s="103"/>
      <c r="F238" s="104">
        <f t="shared" si="20"/>
        <v>0</v>
      </c>
      <c r="G238" s="105">
        <v>2</v>
      </c>
      <c r="H238" s="104">
        <f>IF(G238&lt;1,0,VLOOKUP($G238,dol_sal!$B$9:$D$18,3)*(1+J$10))</f>
        <v>32515.94492589338</v>
      </c>
      <c r="I238" s="104">
        <f t="shared" si="21"/>
        <v>0</v>
      </c>
      <c r="J238" s="104">
        <f t="shared" si="22"/>
        <v>0</v>
      </c>
      <c r="K238" s="187">
        <f t="shared" si="23"/>
      </c>
      <c r="IB238" s="29"/>
      <c r="IC238" s="29"/>
    </row>
    <row r="239" spans="1:237" ht="12.75">
      <c r="A239" s="98"/>
      <c r="B239" s="61"/>
      <c r="C239" s="214" t="s">
        <v>30</v>
      </c>
      <c r="D239" s="102"/>
      <c r="E239" s="103"/>
      <c r="F239" s="104">
        <f t="shared" si="20"/>
        <v>0</v>
      </c>
      <c r="G239" s="215">
        <v>5</v>
      </c>
      <c r="H239" s="104">
        <f>IF(G239&lt;1,0,VLOOKUP($G239,dol_sal!$B$9:$D$18,3)*(1+J$10))</f>
        <v>51274.913851829144</v>
      </c>
      <c r="I239" s="104">
        <f t="shared" si="21"/>
        <v>0</v>
      </c>
      <c r="J239" s="104">
        <f t="shared" si="22"/>
        <v>0</v>
      </c>
      <c r="K239" s="187">
        <f t="shared" si="23"/>
      </c>
      <c r="IB239" s="29"/>
      <c r="IC239" s="29"/>
    </row>
    <row r="240" spans="1:237" ht="12.75">
      <c r="A240" s="98"/>
      <c r="B240" s="61"/>
      <c r="C240" s="106" t="s">
        <v>36</v>
      </c>
      <c r="D240" s="102"/>
      <c r="E240" s="103"/>
      <c r="F240" s="104">
        <f t="shared" si="20"/>
        <v>0</v>
      </c>
      <c r="G240" s="108">
        <v>0</v>
      </c>
      <c r="H240" s="104">
        <f>IF(G240&lt;1,0,VLOOKUP($G240,dol_sal!$B$9:$D$18,3)*(1+J$10))</f>
        <v>0</v>
      </c>
      <c r="I240" s="104">
        <f t="shared" si="21"/>
        <v>0</v>
      </c>
      <c r="J240" s="104">
        <f t="shared" si="22"/>
        <v>0</v>
      </c>
      <c r="K240" s="187">
        <f t="shared" si="23"/>
      </c>
      <c r="IB240" s="29"/>
      <c r="IC240" s="29"/>
    </row>
    <row r="241" spans="1:237" ht="12.75">
      <c r="A241" s="98"/>
      <c r="B241" s="61"/>
      <c r="C241" s="106" t="s">
        <v>36</v>
      </c>
      <c r="D241" s="102"/>
      <c r="E241" s="103"/>
      <c r="F241" s="104">
        <f t="shared" si="20"/>
        <v>0</v>
      </c>
      <c r="G241" s="108">
        <v>0</v>
      </c>
      <c r="H241" s="104">
        <f>IF(G241&lt;1,0,VLOOKUP($G241,dol_sal!$B$9:$D$18,3)*(1+J$10))</f>
        <v>0</v>
      </c>
      <c r="I241" s="104">
        <f t="shared" si="21"/>
        <v>0</v>
      </c>
      <c r="J241" s="104">
        <f t="shared" si="22"/>
        <v>0</v>
      </c>
      <c r="K241" s="187">
        <f t="shared" si="23"/>
      </c>
      <c r="IB241" s="29"/>
      <c r="IC241" s="29"/>
    </row>
    <row r="242" spans="1:237" ht="12.75">
      <c r="A242" s="98"/>
      <c r="B242" s="61"/>
      <c r="C242" s="106" t="s">
        <v>36</v>
      </c>
      <c r="D242" s="102"/>
      <c r="E242" s="103"/>
      <c r="F242" s="104">
        <f t="shared" si="20"/>
        <v>0</v>
      </c>
      <c r="G242" s="108">
        <v>0</v>
      </c>
      <c r="H242" s="104">
        <f>IF(G242&lt;1,0,VLOOKUP($G242,dol_sal!$B$9:$D$18,3)*(1+J$10))</f>
        <v>0</v>
      </c>
      <c r="I242" s="104">
        <f t="shared" si="21"/>
        <v>0</v>
      </c>
      <c r="J242" s="104">
        <f t="shared" si="22"/>
        <v>0</v>
      </c>
      <c r="K242" s="187">
        <f t="shared" si="23"/>
      </c>
      <c r="IB242" s="29"/>
      <c r="IC242" s="29"/>
    </row>
    <row r="243" spans="1:237" ht="12.75">
      <c r="A243" s="98"/>
      <c r="B243" s="61"/>
      <c r="C243" s="106" t="s">
        <v>36</v>
      </c>
      <c r="D243" s="102"/>
      <c r="E243" s="103"/>
      <c r="F243" s="104">
        <f t="shared" si="20"/>
        <v>0</v>
      </c>
      <c r="G243" s="108">
        <v>0</v>
      </c>
      <c r="H243" s="104">
        <f>IF(G243&lt;1,0,VLOOKUP($G243,dol_sal!$B$9:$D$18,3)*(1+J$10))</f>
        <v>0</v>
      </c>
      <c r="I243" s="104">
        <f t="shared" si="21"/>
        <v>0</v>
      </c>
      <c r="J243" s="104">
        <f t="shared" si="22"/>
        <v>0</v>
      </c>
      <c r="K243" s="187">
        <f t="shared" si="23"/>
      </c>
      <c r="IB243" s="29"/>
      <c r="IC243" s="29"/>
    </row>
    <row r="244" spans="1:237" ht="12.75">
      <c r="A244" s="98"/>
      <c r="B244" s="61"/>
      <c r="C244" s="106" t="s">
        <v>36</v>
      </c>
      <c r="D244" s="102"/>
      <c r="E244" s="103"/>
      <c r="F244" s="104">
        <f t="shared" si="20"/>
        <v>0</v>
      </c>
      <c r="G244" s="108">
        <v>0</v>
      </c>
      <c r="H244" s="104">
        <f>IF(G244&lt;1,0,VLOOKUP($G244,dol_sal!$B$9:$D$18,3)*(1+J$10))</f>
        <v>0</v>
      </c>
      <c r="I244" s="104">
        <f t="shared" si="21"/>
        <v>0</v>
      </c>
      <c r="J244" s="104">
        <f t="shared" si="22"/>
        <v>0</v>
      </c>
      <c r="K244" s="187">
        <f t="shared" si="23"/>
      </c>
      <c r="IB244" s="29"/>
      <c r="IC244" s="29"/>
    </row>
    <row r="245" spans="1:237" ht="12.75">
      <c r="A245" s="98"/>
      <c r="B245" s="61"/>
      <c r="C245" s="79"/>
      <c r="D245" s="109"/>
      <c r="E245" s="110"/>
      <c r="F245" s="110"/>
      <c r="G245" s="61"/>
      <c r="H245" s="110"/>
      <c r="I245" s="110"/>
      <c r="J245" s="110"/>
      <c r="K245" s="190"/>
      <c r="IB245" s="29"/>
      <c r="IC245" s="29"/>
    </row>
    <row r="246" spans="1:237" ht="12.75">
      <c r="A246" s="98"/>
      <c r="B246" s="61"/>
      <c r="C246" s="79" t="s">
        <v>37</v>
      </c>
      <c r="D246" s="132">
        <f>SUM(D232:D245)</f>
        <v>0</v>
      </c>
      <c r="E246" s="110"/>
      <c r="F246" s="104">
        <f>SUM(F232:F244)</f>
        <v>0</v>
      </c>
      <c r="G246" s="61"/>
      <c r="H246" s="110"/>
      <c r="I246" s="114"/>
      <c r="J246" s="115"/>
      <c r="K246" s="193"/>
      <c r="IB246" s="29"/>
      <c r="IC246" s="29"/>
    </row>
    <row r="247" spans="1:237" ht="12.75">
      <c r="A247" s="98"/>
      <c r="B247" s="116"/>
      <c r="C247" s="79"/>
      <c r="D247" s="109"/>
      <c r="E247" s="110"/>
      <c r="F247" s="110"/>
      <c r="G247" s="61"/>
      <c r="H247" s="110"/>
      <c r="I247" s="111"/>
      <c r="J247" s="110"/>
      <c r="K247" s="190"/>
      <c r="IB247" s="29"/>
      <c r="IC247" s="29"/>
    </row>
    <row r="248" spans="1:237" ht="12.75">
      <c r="A248" s="98"/>
      <c r="B248" s="79" t="s">
        <v>38</v>
      </c>
      <c r="C248" s="100" t="s">
        <v>39</v>
      </c>
      <c r="D248" s="99"/>
      <c r="E248" s="110"/>
      <c r="F248" s="61"/>
      <c r="G248" s="61"/>
      <c r="H248" s="110"/>
      <c r="I248" s="81"/>
      <c r="J248" s="64"/>
      <c r="K248" s="87"/>
      <c r="IB248" s="29"/>
      <c r="IC248" s="29"/>
    </row>
    <row r="249" spans="1:237" ht="12.75">
      <c r="A249" s="98"/>
      <c r="B249" s="79"/>
      <c r="C249" s="85" t="s">
        <v>219</v>
      </c>
      <c r="D249" s="99"/>
      <c r="E249" s="158"/>
      <c r="F249" s="151">
        <f>F246*E249</f>
        <v>0</v>
      </c>
      <c r="G249" s="85"/>
      <c r="H249" s="61"/>
      <c r="I249" s="114"/>
      <c r="J249" s="115"/>
      <c r="K249" s="189"/>
      <c r="IB249" s="29"/>
      <c r="IC249" s="29"/>
    </row>
    <row r="250" spans="1:237" ht="12.75">
      <c r="A250" s="98"/>
      <c r="B250" s="79"/>
      <c r="C250" s="85" t="s">
        <v>220</v>
      </c>
      <c r="D250" s="99"/>
      <c r="E250" s="117" t="e">
        <f>+F250/D246</f>
        <v>#DIV/0!</v>
      </c>
      <c r="F250" s="103"/>
      <c r="G250" s="85" t="s">
        <v>441</v>
      </c>
      <c r="H250" s="61"/>
      <c r="I250" s="114"/>
      <c r="J250" s="115"/>
      <c r="K250" s="189"/>
      <c r="IB250" s="29"/>
      <c r="IC250" s="29"/>
    </row>
    <row r="251" spans="1:237" ht="12.75">
      <c r="A251" s="98"/>
      <c r="B251" s="79"/>
      <c r="C251" s="100"/>
      <c r="D251" s="99"/>
      <c r="E251" s="110"/>
      <c r="F251" s="61"/>
      <c r="G251" s="61"/>
      <c r="H251" s="110"/>
      <c r="I251" s="114"/>
      <c r="J251" s="115"/>
      <c r="K251" s="189"/>
      <c r="IB251" s="29"/>
      <c r="IC251" s="29"/>
    </row>
    <row r="252" spans="1:237" ht="12.75">
      <c r="A252" s="98"/>
      <c r="B252" s="79"/>
      <c r="C252" s="85" t="s">
        <v>218</v>
      </c>
      <c r="D252" s="80"/>
      <c r="E252" s="61"/>
      <c r="F252" s="118">
        <f>+F250+F249</f>
        <v>0</v>
      </c>
      <c r="G252" s="183" t="e">
        <f>+F252/F246</f>
        <v>#DIV/0!</v>
      </c>
      <c r="H252" s="61"/>
      <c r="I252" s="114"/>
      <c r="J252" s="115"/>
      <c r="K252" s="189"/>
      <c r="IB252" s="29"/>
      <c r="IC252" s="29"/>
    </row>
    <row r="253" spans="1:237" ht="12.75">
      <c r="A253" s="98"/>
      <c r="B253" s="116"/>
      <c r="C253" s="85"/>
      <c r="D253" s="109"/>
      <c r="E253" s="61"/>
      <c r="F253" s="61"/>
      <c r="G253" s="61"/>
      <c r="H253" s="110"/>
      <c r="I253" s="111"/>
      <c r="J253" s="110"/>
      <c r="K253" s="190"/>
      <c r="IB253" s="29"/>
      <c r="IC253" s="29"/>
    </row>
    <row r="254" spans="1:237" ht="12.75">
      <c r="A254" s="98"/>
      <c r="B254" s="79" t="s">
        <v>40</v>
      </c>
      <c r="C254" s="100" t="s">
        <v>41</v>
      </c>
      <c r="D254" s="119"/>
      <c r="E254" s="110"/>
      <c r="F254" s="114"/>
      <c r="G254" s="99"/>
      <c r="H254" s="110"/>
      <c r="I254" s="111"/>
      <c r="J254" s="110"/>
      <c r="K254" s="190"/>
      <c r="IB254" s="29"/>
      <c r="IC254" s="29"/>
    </row>
    <row r="255" spans="1:237" ht="12.75">
      <c r="A255" s="98"/>
      <c r="B255" s="61"/>
      <c r="C255" s="79" t="s">
        <v>483</v>
      </c>
      <c r="D255" s="109"/>
      <c r="E255" s="158"/>
      <c r="F255" s="182">
        <f>SUM(F246+F252)*E255*-1</f>
        <v>0</v>
      </c>
      <c r="G255" s="150">
        <f>+E255</f>
        <v>0</v>
      </c>
      <c r="H255" s="110"/>
      <c r="I255" s="111"/>
      <c r="J255" s="110"/>
      <c r="K255" s="190"/>
      <c r="IB255" s="29"/>
      <c r="IC255" s="29"/>
    </row>
    <row r="256" spans="1:237" ht="12.75">
      <c r="A256" s="98"/>
      <c r="B256" s="61"/>
      <c r="C256" s="79" t="s">
        <v>485</v>
      </c>
      <c r="D256" s="109"/>
      <c r="E256" s="110"/>
      <c r="F256" s="103">
        <v>0</v>
      </c>
      <c r="G256" s="150" t="e">
        <f>+$F256/SUM($F$40+$F$34)</f>
        <v>#DIV/0!</v>
      </c>
      <c r="H256" s="110"/>
      <c r="I256" s="111"/>
      <c r="J256" s="110"/>
      <c r="K256" s="190"/>
      <c r="IB256" s="29"/>
      <c r="IC256" s="29"/>
    </row>
    <row r="257" spans="1:237" ht="12.75">
      <c r="A257" s="98"/>
      <c r="B257" s="61"/>
      <c r="C257" s="79" t="s">
        <v>43</v>
      </c>
      <c r="D257" s="99"/>
      <c r="E257" s="110"/>
      <c r="F257" s="103">
        <v>0</v>
      </c>
      <c r="G257" s="150" t="e">
        <f>+$F257/SUM($F$40+$F$34)</f>
        <v>#DIV/0!</v>
      </c>
      <c r="H257" s="110"/>
      <c r="I257" s="111"/>
      <c r="J257" s="110"/>
      <c r="K257" s="190"/>
      <c r="IB257" s="29"/>
      <c r="IC257" s="29"/>
    </row>
    <row r="258" spans="1:237" ht="12.75">
      <c r="A258" s="98"/>
      <c r="B258" s="61"/>
      <c r="C258" s="79" t="s">
        <v>44</v>
      </c>
      <c r="D258" s="109"/>
      <c r="E258" s="110"/>
      <c r="F258" s="103">
        <v>0</v>
      </c>
      <c r="G258" s="150" t="e">
        <f>+$F258/SUM($F$40+$F$34)</f>
        <v>#DIV/0!</v>
      </c>
      <c r="H258" s="110"/>
      <c r="I258" s="111"/>
      <c r="J258" s="110"/>
      <c r="K258" s="190"/>
      <c r="IB258" s="29"/>
      <c r="IC258" s="29"/>
    </row>
    <row r="259" spans="1:237" ht="12.75">
      <c r="A259" s="98"/>
      <c r="B259" s="61"/>
      <c r="C259" s="100"/>
      <c r="D259" s="99"/>
      <c r="E259" s="110"/>
      <c r="F259" s="110"/>
      <c r="G259" s="61"/>
      <c r="H259" s="110"/>
      <c r="I259" s="111"/>
      <c r="J259" s="110"/>
      <c r="K259" s="190"/>
      <c r="IB259" s="29"/>
      <c r="IC259" s="29"/>
    </row>
    <row r="260" spans="1:237" ht="15" customHeight="1">
      <c r="A260" s="98"/>
      <c r="B260" s="61"/>
      <c r="C260" s="79" t="s">
        <v>45</v>
      </c>
      <c r="D260" s="109"/>
      <c r="E260" s="110"/>
      <c r="F260" s="104">
        <f>SUM(F255:F259)</f>
        <v>0</v>
      </c>
      <c r="G260" s="61"/>
      <c r="H260" s="110"/>
      <c r="I260" s="111"/>
      <c r="J260" s="110"/>
      <c r="K260" s="190"/>
      <c r="IB260" s="29"/>
      <c r="IC260" s="29"/>
    </row>
    <row r="261" spans="1:237" ht="12.75">
      <c r="A261" s="98"/>
      <c r="B261" s="61"/>
      <c r="C261" s="79"/>
      <c r="D261" s="109"/>
      <c r="E261" s="110"/>
      <c r="F261" s="110"/>
      <c r="G261" s="61"/>
      <c r="H261" s="110"/>
      <c r="I261" s="111"/>
      <c r="J261" s="110"/>
      <c r="K261" s="190"/>
      <c r="IB261" s="29"/>
      <c r="IC261" s="29"/>
    </row>
    <row r="262" spans="1:237" ht="12.75">
      <c r="A262" s="98"/>
      <c r="B262" s="79" t="s">
        <v>46</v>
      </c>
      <c r="C262" s="79" t="s">
        <v>47</v>
      </c>
      <c r="D262" s="99"/>
      <c r="E262" s="110"/>
      <c r="F262" s="103">
        <v>0</v>
      </c>
      <c r="G262" s="61"/>
      <c r="H262" s="110"/>
      <c r="I262" s="111"/>
      <c r="J262" s="110"/>
      <c r="K262" s="190"/>
      <c r="IB262" s="29"/>
      <c r="IC262" s="29"/>
    </row>
    <row r="263" spans="1:237" ht="12.75">
      <c r="A263" s="98"/>
      <c r="B263" s="61"/>
      <c r="C263" s="120" t="s">
        <v>48</v>
      </c>
      <c r="D263" s="121"/>
      <c r="E263" s="122"/>
      <c r="F263" s="110"/>
      <c r="G263" s="61"/>
      <c r="H263" s="123"/>
      <c r="I263" s="111"/>
      <c r="J263" s="110"/>
      <c r="K263" s="190"/>
      <c r="IB263" s="29"/>
      <c r="IC263" s="29"/>
    </row>
    <row r="264" spans="1:237" ht="30.75" customHeight="1">
      <c r="A264" s="98"/>
      <c r="B264" s="61"/>
      <c r="C264" s="247"/>
      <c r="D264" s="248"/>
      <c r="E264" s="249"/>
      <c r="F264" s="110"/>
      <c r="G264" s="61"/>
      <c r="H264" s="123"/>
      <c r="I264" s="111"/>
      <c r="J264" s="110"/>
      <c r="K264" s="190"/>
      <c r="IB264" s="29"/>
      <c r="IC264" s="29"/>
    </row>
    <row r="265" spans="1:237" ht="12.75">
      <c r="A265" s="66"/>
      <c r="B265" s="79" t="s">
        <v>49</v>
      </c>
      <c r="C265" s="79" t="s">
        <v>50</v>
      </c>
      <c r="D265" s="97"/>
      <c r="E265" s="112"/>
      <c r="F265" s="104">
        <f>+F262+F260+F252+F246</f>
        <v>0</v>
      </c>
      <c r="G265" s="61"/>
      <c r="H265" s="110"/>
      <c r="I265" s="111"/>
      <c r="J265" s="110"/>
      <c r="K265" s="190"/>
      <c r="IB265" s="29"/>
      <c r="IC265" s="29"/>
    </row>
    <row r="266" spans="1:237" ht="12.75" thickBot="1">
      <c r="A266" s="124"/>
      <c r="B266" s="77"/>
      <c r="C266" s="77"/>
      <c r="D266" s="125"/>
      <c r="E266" s="126"/>
      <c r="F266" s="126"/>
      <c r="G266" s="77"/>
      <c r="H266" s="126"/>
      <c r="I266" s="126"/>
      <c r="J266" s="126"/>
      <c r="K266" s="191"/>
      <c r="IB266" s="29"/>
      <c r="IC266" s="29"/>
    </row>
    <row r="267" spans="1:237" ht="13.5" thickBot="1">
      <c r="A267" s="98"/>
      <c r="B267" s="79"/>
      <c r="C267" s="79"/>
      <c r="D267" s="109"/>
      <c r="E267" s="110"/>
      <c r="F267" s="110"/>
      <c r="G267" s="99"/>
      <c r="H267" s="110"/>
      <c r="I267" s="110"/>
      <c r="J267" s="110"/>
      <c r="K267" s="190"/>
      <c r="IB267" s="29"/>
      <c r="IC267" s="29"/>
    </row>
    <row r="268" spans="1:237" ht="12.75">
      <c r="A268" s="62" t="s">
        <v>79</v>
      </c>
      <c r="B268" s="93" t="s">
        <v>80</v>
      </c>
      <c r="C268" s="63"/>
      <c r="D268" s="199"/>
      <c r="E268" s="144"/>
      <c r="F268" s="144"/>
      <c r="G268" s="143"/>
      <c r="H268" s="144"/>
      <c r="I268" s="128"/>
      <c r="J268" s="144"/>
      <c r="K268" s="200"/>
      <c r="IB268" s="29"/>
      <c r="IC268" s="29"/>
    </row>
    <row r="269" spans="1:237" ht="12.75">
      <c r="A269" s="98"/>
      <c r="B269" s="61"/>
      <c r="C269" s="79"/>
      <c r="D269" s="109"/>
      <c r="E269" s="110"/>
      <c r="F269" s="110"/>
      <c r="G269" s="99"/>
      <c r="H269" s="110"/>
      <c r="I269" s="110"/>
      <c r="J269" s="110"/>
      <c r="K269" s="190"/>
      <c r="IB269" s="29"/>
      <c r="IC269" s="29"/>
    </row>
    <row r="270" spans="1:237" ht="12.75">
      <c r="A270" s="98"/>
      <c r="B270" s="79" t="s">
        <v>25</v>
      </c>
      <c r="C270" s="100" t="s">
        <v>26</v>
      </c>
      <c r="D270" s="109"/>
      <c r="E270" s="110"/>
      <c r="F270" s="110"/>
      <c r="G270" s="99"/>
      <c r="H270" s="110"/>
      <c r="I270" s="110"/>
      <c r="J270" s="110"/>
      <c r="K270" s="190"/>
      <c r="IB270" s="29"/>
      <c r="IC270" s="29"/>
    </row>
    <row r="271" spans="1:237" ht="12.75">
      <c r="A271" s="98"/>
      <c r="B271" s="61"/>
      <c r="C271" s="101" t="s">
        <v>81</v>
      </c>
      <c r="D271" s="102"/>
      <c r="E271" s="103"/>
      <c r="F271" s="104">
        <f aca="true" t="shared" si="24" ref="F271:F296">$D271*E271*$K$6</f>
        <v>0</v>
      </c>
      <c r="G271" s="105">
        <v>10</v>
      </c>
      <c r="H271" s="104">
        <f>IF(G271&lt;1,0,VLOOKUP($G271,dol_sal!$B$9:$D$18,3)*(1+J$10))</f>
        <v>143819.55934071698</v>
      </c>
      <c r="I271" s="104">
        <f aca="true" t="shared" si="25" ref="I271:I296">IF(D271=0,0,(H271-E$301)/(1+E$300))</f>
        <v>0</v>
      </c>
      <c r="J271" s="104">
        <f aca="true" t="shared" si="26" ref="J271:J296">$D271*H271</f>
        <v>0</v>
      </c>
      <c r="K271" s="187">
        <f aca="true" t="shared" si="27" ref="K271:K296">IF(I271=0,"",+E271/I271)</f>
      </c>
      <c r="IB271" s="29"/>
      <c r="IC271" s="29"/>
    </row>
    <row r="272" spans="1:237" ht="12.75">
      <c r="A272" s="98"/>
      <c r="B272" s="61"/>
      <c r="C272" s="101" t="s">
        <v>82</v>
      </c>
      <c r="D272" s="102"/>
      <c r="E272" s="103"/>
      <c r="F272" s="104">
        <f t="shared" si="24"/>
        <v>0</v>
      </c>
      <c r="G272" s="105">
        <v>9</v>
      </c>
      <c r="H272" s="104">
        <f>IF(G272&lt;1,0,VLOOKUP($G272,dol_sal!$B$9:$D$18,3)*(1+J$10))</f>
        <v>93794.84462967882</v>
      </c>
      <c r="I272" s="104">
        <f t="shared" si="25"/>
        <v>0</v>
      </c>
      <c r="J272" s="104">
        <f t="shared" si="26"/>
        <v>0</v>
      </c>
      <c r="K272" s="187">
        <f t="shared" si="27"/>
      </c>
      <c r="IB272" s="29"/>
      <c r="IC272" s="29"/>
    </row>
    <row r="273" spans="1:237" ht="12.75">
      <c r="A273" s="98"/>
      <c r="B273" s="61"/>
      <c r="C273" s="101" t="s">
        <v>493</v>
      </c>
      <c r="D273" s="102"/>
      <c r="E273" s="103"/>
      <c r="F273" s="104">
        <f t="shared" si="24"/>
        <v>0</v>
      </c>
      <c r="G273" s="105">
        <v>8</v>
      </c>
      <c r="H273" s="104">
        <f>IF(G273&lt;1,0,VLOOKUP($G273,dol_sal!$B$9:$D$18,3)*(1+J$10))</f>
        <v>80037.86862972121</v>
      </c>
      <c r="I273" s="104">
        <f t="shared" si="25"/>
        <v>0</v>
      </c>
      <c r="J273" s="104">
        <f t="shared" si="26"/>
        <v>0</v>
      </c>
      <c r="K273" s="187">
        <f t="shared" si="27"/>
      </c>
      <c r="IB273" s="29"/>
      <c r="IC273" s="29"/>
    </row>
    <row r="274" spans="1:237" ht="12.75">
      <c r="A274" s="98"/>
      <c r="B274" s="79" t="s">
        <v>13</v>
      </c>
      <c r="C274" s="101" t="s">
        <v>83</v>
      </c>
      <c r="D274" s="102"/>
      <c r="E274" s="103"/>
      <c r="F274" s="104">
        <f t="shared" si="24"/>
        <v>0</v>
      </c>
      <c r="G274" s="105">
        <v>5</v>
      </c>
      <c r="H274" s="104">
        <f>IF(G274&lt;1,0,VLOOKUP($G274,dol_sal!$B$9:$D$18,3)*(1+J$10))</f>
        <v>51274.913851829144</v>
      </c>
      <c r="I274" s="104">
        <f t="shared" si="25"/>
        <v>0</v>
      </c>
      <c r="J274" s="104">
        <f t="shared" si="26"/>
        <v>0</v>
      </c>
      <c r="K274" s="187">
        <f t="shared" si="27"/>
      </c>
      <c r="IB274" s="29"/>
      <c r="IC274" s="29"/>
    </row>
    <row r="275" spans="1:237" ht="12.75">
      <c r="A275" s="98"/>
      <c r="B275" s="61"/>
      <c r="C275" s="101" t="s">
        <v>84</v>
      </c>
      <c r="D275" s="102"/>
      <c r="E275" s="103"/>
      <c r="F275" s="104">
        <f t="shared" si="24"/>
        <v>0</v>
      </c>
      <c r="G275" s="105">
        <v>7</v>
      </c>
      <c r="H275" s="104">
        <f>IF(G275&lt;1,0,VLOOKUP($G275,dol_sal!$B$9:$D$18,3)*(1+J$10))</f>
        <v>67532.28813336875</v>
      </c>
      <c r="I275" s="104">
        <f t="shared" si="25"/>
        <v>0</v>
      </c>
      <c r="J275" s="104">
        <f t="shared" si="26"/>
        <v>0</v>
      </c>
      <c r="K275" s="187">
        <f t="shared" si="27"/>
      </c>
      <c r="IB275" s="29"/>
      <c r="IC275" s="29"/>
    </row>
    <row r="276" spans="1:237" ht="12.75">
      <c r="A276" s="98"/>
      <c r="B276" s="79" t="s">
        <v>13</v>
      </c>
      <c r="C276" s="101" t="s">
        <v>85</v>
      </c>
      <c r="D276" s="102"/>
      <c r="E276" s="103"/>
      <c r="F276" s="104">
        <f t="shared" si="24"/>
        <v>0</v>
      </c>
      <c r="G276" s="105">
        <v>6</v>
      </c>
      <c r="H276" s="104">
        <f>IF(G276&lt;1,0,VLOOKUP($G276,dol_sal!$B$9:$D$18,3)*(1+J$10))</f>
        <v>57527.105918598296</v>
      </c>
      <c r="I276" s="104">
        <f t="shared" si="25"/>
        <v>0</v>
      </c>
      <c r="J276" s="104">
        <f t="shared" si="26"/>
        <v>0</v>
      </c>
      <c r="K276" s="187">
        <f t="shared" si="27"/>
      </c>
      <c r="IB276" s="29"/>
      <c r="IC276" s="29"/>
    </row>
    <row r="277" spans="1:237" ht="12.75">
      <c r="A277" s="98"/>
      <c r="B277" s="79" t="s">
        <v>13</v>
      </c>
      <c r="C277" s="101" t="s">
        <v>86</v>
      </c>
      <c r="D277" s="102"/>
      <c r="E277" s="103"/>
      <c r="F277" s="104">
        <f t="shared" si="24"/>
        <v>0</v>
      </c>
      <c r="G277" s="105">
        <v>3</v>
      </c>
      <c r="H277" s="104">
        <f>IF(G277&lt;1,0,VLOOKUP($G277,dol_sal!$B$9:$D$18,3)*(1+J$10))</f>
        <v>37517.93785187153</v>
      </c>
      <c r="I277" s="104">
        <f t="shared" si="25"/>
        <v>0</v>
      </c>
      <c r="J277" s="104">
        <f t="shared" si="26"/>
        <v>0</v>
      </c>
      <c r="K277" s="187">
        <f t="shared" si="27"/>
      </c>
      <c r="IB277" s="29"/>
      <c r="IC277" s="29"/>
    </row>
    <row r="278" spans="1:237" ht="12.75">
      <c r="A278" s="98"/>
      <c r="B278" s="79" t="s">
        <v>13</v>
      </c>
      <c r="C278" s="101" t="s">
        <v>87</v>
      </c>
      <c r="D278" s="102"/>
      <c r="E278" s="103"/>
      <c r="F278" s="104">
        <f t="shared" si="24"/>
        <v>0</v>
      </c>
      <c r="G278" s="105">
        <v>4</v>
      </c>
      <c r="H278" s="104">
        <f>IF(G278&lt;1,0,VLOOKUP($G278,dol_sal!$B$9:$D$18,3)*(1+J$10))</f>
        <v>45021.525422245846</v>
      </c>
      <c r="I278" s="104">
        <f t="shared" si="25"/>
        <v>0</v>
      </c>
      <c r="J278" s="104">
        <f t="shared" si="26"/>
        <v>0</v>
      </c>
      <c r="K278" s="187">
        <f t="shared" si="27"/>
      </c>
      <c r="IB278" s="29"/>
      <c r="IC278" s="29"/>
    </row>
    <row r="279" spans="1:237" ht="12.75">
      <c r="A279" s="98"/>
      <c r="B279" s="79" t="s">
        <v>13</v>
      </c>
      <c r="C279" s="101" t="s">
        <v>88</v>
      </c>
      <c r="D279" s="102"/>
      <c r="E279" s="103"/>
      <c r="F279" s="104">
        <f t="shared" si="24"/>
        <v>0</v>
      </c>
      <c r="G279" s="105">
        <v>5</v>
      </c>
      <c r="H279" s="104">
        <f>IF(G279&lt;1,0,VLOOKUP($G279,dol_sal!$B$9:$D$18,3)*(1+J$10))</f>
        <v>51274.913851829144</v>
      </c>
      <c r="I279" s="104">
        <f t="shared" si="25"/>
        <v>0</v>
      </c>
      <c r="J279" s="104">
        <f t="shared" si="26"/>
        <v>0</v>
      </c>
      <c r="K279" s="187">
        <f t="shared" si="27"/>
      </c>
      <c r="IB279" s="29"/>
      <c r="IC279" s="29"/>
    </row>
    <row r="280" spans="1:237" ht="12.75">
      <c r="A280" s="98"/>
      <c r="B280" s="79" t="s">
        <v>13</v>
      </c>
      <c r="C280" s="101" t="s">
        <v>89</v>
      </c>
      <c r="D280" s="102"/>
      <c r="E280" s="103"/>
      <c r="F280" s="104">
        <f t="shared" si="24"/>
        <v>0</v>
      </c>
      <c r="G280" s="105">
        <v>6</v>
      </c>
      <c r="H280" s="104">
        <f>IF(G280&lt;1,0,VLOOKUP($G280,dol_sal!$B$9:$D$18,3)*(1+J$10))</f>
        <v>57527.105918598296</v>
      </c>
      <c r="I280" s="104">
        <f t="shared" si="25"/>
        <v>0</v>
      </c>
      <c r="J280" s="104">
        <f t="shared" si="26"/>
        <v>0</v>
      </c>
      <c r="K280" s="187">
        <f t="shared" si="27"/>
      </c>
      <c r="IB280" s="29"/>
      <c r="IC280" s="29"/>
    </row>
    <row r="281" spans="1:237" ht="12.75">
      <c r="A281" s="98"/>
      <c r="B281" s="79" t="s">
        <v>13</v>
      </c>
      <c r="C281" s="101" t="s">
        <v>90</v>
      </c>
      <c r="D281" s="102"/>
      <c r="E281" s="103"/>
      <c r="F281" s="104">
        <f t="shared" si="24"/>
        <v>0</v>
      </c>
      <c r="G281" s="105">
        <v>4</v>
      </c>
      <c r="H281" s="104">
        <f>IF(G281&lt;1,0,VLOOKUP($G281,dol_sal!$B$9:$D$18,3)*(1+J$10))</f>
        <v>45021.525422245846</v>
      </c>
      <c r="I281" s="104">
        <f t="shared" si="25"/>
        <v>0</v>
      </c>
      <c r="J281" s="104">
        <f t="shared" si="26"/>
        <v>0</v>
      </c>
      <c r="K281" s="187">
        <f t="shared" si="27"/>
      </c>
      <c r="IB281" s="29"/>
      <c r="IC281" s="29"/>
    </row>
    <row r="282" spans="1:237" ht="12.75">
      <c r="A282" s="98"/>
      <c r="B282" s="79" t="s">
        <v>13</v>
      </c>
      <c r="C282" s="101" t="s">
        <v>91</v>
      </c>
      <c r="D282" s="102"/>
      <c r="E282" s="103"/>
      <c r="F282" s="104">
        <f t="shared" si="24"/>
        <v>0</v>
      </c>
      <c r="G282" s="105">
        <v>3</v>
      </c>
      <c r="H282" s="104">
        <f>IF(G282&lt;1,0,VLOOKUP($G282,dol_sal!$B$9:$D$18,3)*(1+J$10))</f>
        <v>37517.93785187153</v>
      </c>
      <c r="I282" s="104">
        <f t="shared" si="25"/>
        <v>0</v>
      </c>
      <c r="J282" s="104">
        <f t="shared" si="26"/>
        <v>0</v>
      </c>
      <c r="K282" s="187">
        <f t="shared" si="27"/>
      </c>
      <c r="IB282" s="29"/>
      <c r="IC282" s="29"/>
    </row>
    <row r="283" spans="1:237" ht="12.75">
      <c r="A283" s="98"/>
      <c r="B283" s="79" t="s">
        <v>13</v>
      </c>
      <c r="C283" s="101" t="s">
        <v>92</v>
      </c>
      <c r="D283" s="102"/>
      <c r="E283" s="103"/>
      <c r="F283" s="104">
        <f t="shared" si="24"/>
        <v>0</v>
      </c>
      <c r="G283" s="105">
        <v>5</v>
      </c>
      <c r="H283" s="104">
        <f>IF(G283&lt;1,0,VLOOKUP($G283,dol_sal!$B$9:$D$18,3)*(1+J$10))</f>
        <v>51274.913851829144</v>
      </c>
      <c r="I283" s="104">
        <f t="shared" si="25"/>
        <v>0</v>
      </c>
      <c r="J283" s="104">
        <f t="shared" si="26"/>
        <v>0</v>
      </c>
      <c r="K283" s="187">
        <f t="shared" si="27"/>
      </c>
      <c r="IB283" s="29"/>
      <c r="IC283" s="29"/>
    </row>
    <row r="284" spans="1:237" ht="12.75">
      <c r="A284" s="98"/>
      <c r="B284" s="79" t="s">
        <v>13</v>
      </c>
      <c r="C284" s="101" t="s">
        <v>93</v>
      </c>
      <c r="D284" s="102"/>
      <c r="E284" s="103"/>
      <c r="F284" s="104">
        <f t="shared" si="24"/>
        <v>0</v>
      </c>
      <c r="G284" s="105">
        <v>2</v>
      </c>
      <c r="H284" s="104">
        <f>IF(G284&lt;1,0,VLOOKUP($G284,dol_sal!$B$9:$D$18,3)*(1+J$10))</f>
        <v>32515.94492589338</v>
      </c>
      <c r="I284" s="104">
        <f t="shared" si="25"/>
        <v>0</v>
      </c>
      <c r="J284" s="104">
        <f t="shared" si="26"/>
        <v>0</v>
      </c>
      <c r="K284" s="187">
        <f t="shared" si="27"/>
      </c>
      <c r="IB284" s="29"/>
      <c r="IC284" s="29"/>
    </row>
    <row r="285" spans="1:237" ht="12.75">
      <c r="A285" s="98"/>
      <c r="B285" s="79" t="s">
        <v>13</v>
      </c>
      <c r="C285" s="101" t="s">
        <v>94</v>
      </c>
      <c r="D285" s="102"/>
      <c r="E285" s="103"/>
      <c r="F285" s="104">
        <f t="shared" si="24"/>
        <v>0</v>
      </c>
      <c r="G285" s="105">
        <v>5</v>
      </c>
      <c r="H285" s="104">
        <f>IF(G285&lt;1,0,VLOOKUP($G285,dol_sal!$B$9:$D$18,3)*(1+J$10))</f>
        <v>51274.913851829144</v>
      </c>
      <c r="I285" s="104">
        <f t="shared" si="25"/>
        <v>0</v>
      </c>
      <c r="J285" s="104">
        <f t="shared" si="26"/>
        <v>0</v>
      </c>
      <c r="K285" s="187">
        <f t="shared" si="27"/>
      </c>
      <c r="IB285" s="29"/>
      <c r="IC285" s="29"/>
    </row>
    <row r="286" spans="1:237" ht="12.75">
      <c r="A286" s="98"/>
      <c r="B286" s="79" t="s">
        <v>13</v>
      </c>
      <c r="C286" s="101" t="s">
        <v>95</v>
      </c>
      <c r="D286" s="102"/>
      <c r="E286" s="103"/>
      <c r="F286" s="104">
        <f t="shared" si="24"/>
        <v>0</v>
      </c>
      <c r="G286" s="105">
        <v>2</v>
      </c>
      <c r="H286" s="104">
        <f>IF(G286&lt;1,0,VLOOKUP($G286,dol_sal!$B$9:$D$18,3)*(1+J$10))</f>
        <v>32515.94492589338</v>
      </c>
      <c r="I286" s="104">
        <f t="shared" si="25"/>
        <v>0</v>
      </c>
      <c r="J286" s="104">
        <f t="shared" si="26"/>
        <v>0</v>
      </c>
      <c r="K286" s="187">
        <f t="shared" si="27"/>
      </c>
      <c r="IB286" s="29"/>
      <c r="IC286" s="29"/>
    </row>
    <row r="287" spans="1:237" ht="12.75">
      <c r="A287" s="98"/>
      <c r="B287" s="79" t="s">
        <v>13</v>
      </c>
      <c r="C287" s="101" t="s">
        <v>96</v>
      </c>
      <c r="D287" s="102"/>
      <c r="E287" s="103"/>
      <c r="F287" s="104">
        <f t="shared" si="24"/>
        <v>0</v>
      </c>
      <c r="G287" s="105">
        <v>4</v>
      </c>
      <c r="H287" s="104">
        <f>IF(G287&lt;1,0,VLOOKUP($G287,dol_sal!$B$9:$D$18,3)*(1+J$10))</f>
        <v>45021.525422245846</v>
      </c>
      <c r="I287" s="104">
        <f t="shared" si="25"/>
        <v>0</v>
      </c>
      <c r="J287" s="104">
        <f t="shared" si="26"/>
        <v>0</v>
      </c>
      <c r="K287" s="187">
        <f t="shared" si="27"/>
      </c>
      <c r="IB287" s="29"/>
      <c r="IC287" s="29"/>
    </row>
    <row r="288" spans="1:237" ht="12.75">
      <c r="A288" s="98"/>
      <c r="B288" s="79" t="s">
        <v>13</v>
      </c>
      <c r="C288" s="101" t="s">
        <v>97</v>
      </c>
      <c r="D288" s="102"/>
      <c r="E288" s="103"/>
      <c r="F288" s="104">
        <f t="shared" si="24"/>
        <v>0</v>
      </c>
      <c r="G288" s="105">
        <v>2</v>
      </c>
      <c r="H288" s="104">
        <f>IF(G288&lt;1,0,VLOOKUP($G288,dol_sal!$B$9:$D$18,3)*(1+J$10))</f>
        <v>32515.94492589338</v>
      </c>
      <c r="I288" s="104">
        <f t="shared" si="25"/>
        <v>0</v>
      </c>
      <c r="J288" s="104">
        <f t="shared" si="26"/>
        <v>0</v>
      </c>
      <c r="K288" s="187">
        <f t="shared" si="27"/>
      </c>
      <c r="IB288" s="29"/>
      <c r="IC288" s="29"/>
    </row>
    <row r="289" spans="1:237" ht="12.75">
      <c r="A289" s="98"/>
      <c r="B289" s="61"/>
      <c r="C289" s="101" t="s">
        <v>34</v>
      </c>
      <c r="D289" s="102"/>
      <c r="E289" s="103"/>
      <c r="F289" s="104">
        <f t="shared" si="24"/>
        <v>0</v>
      </c>
      <c r="G289" s="105">
        <v>3</v>
      </c>
      <c r="H289" s="104">
        <f>IF(G289&lt;1,0,VLOOKUP($G289,dol_sal!$B$9:$D$18,3)*(1+J$10))</f>
        <v>37517.93785187153</v>
      </c>
      <c r="I289" s="104">
        <f t="shared" si="25"/>
        <v>0</v>
      </c>
      <c r="J289" s="104">
        <f t="shared" si="26"/>
        <v>0</v>
      </c>
      <c r="K289" s="187">
        <f t="shared" si="27"/>
      </c>
      <c r="IB289" s="29"/>
      <c r="IC289" s="29"/>
    </row>
    <row r="290" spans="1:237" ht="12.75">
      <c r="A290" s="98"/>
      <c r="B290" s="61"/>
      <c r="C290" s="101" t="s">
        <v>35</v>
      </c>
      <c r="D290" s="102"/>
      <c r="E290" s="103"/>
      <c r="F290" s="104">
        <f t="shared" si="24"/>
        <v>0</v>
      </c>
      <c r="G290" s="105">
        <v>2</v>
      </c>
      <c r="H290" s="104">
        <f>IF(G290&lt;1,0,VLOOKUP($G290,dol_sal!$B$9:$D$18,3)*(1+J$10))</f>
        <v>32515.94492589338</v>
      </c>
      <c r="I290" s="104">
        <f t="shared" si="25"/>
        <v>0</v>
      </c>
      <c r="J290" s="104">
        <f t="shared" si="26"/>
        <v>0</v>
      </c>
      <c r="K290" s="187">
        <f t="shared" si="27"/>
      </c>
      <c r="IB290" s="29"/>
      <c r="IC290" s="29"/>
    </row>
    <row r="291" spans="1:237" ht="12.75">
      <c r="A291" s="98"/>
      <c r="B291" s="61"/>
      <c r="C291" s="106" t="s">
        <v>36</v>
      </c>
      <c r="D291" s="102"/>
      <c r="E291" s="103"/>
      <c r="F291" s="104">
        <f t="shared" si="24"/>
        <v>0</v>
      </c>
      <c r="G291" s="108">
        <v>0</v>
      </c>
      <c r="H291" s="104">
        <f>IF(G291&lt;1,0,VLOOKUP($G291,dol_sal!$B$9:$D$18,3)*(1+J$10))</f>
        <v>0</v>
      </c>
      <c r="I291" s="104">
        <f t="shared" si="25"/>
        <v>0</v>
      </c>
      <c r="J291" s="104">
        <f t="shared" si="26"/>
        <v>0</v>
      </c>
      <c r="K291" s="187">
        <f t="shared" si="27"/>
      </c>
      <c r="IB291" s="29"/>
      <c r="IC291" s="29"/>
    </row>
    <row r="292" spans="1:237" ht="12.75">
      <c r="A292" s="98"/>
      <c r="B292" s="61"/>
      <c r="C292" s="106" t="s">
        <v>36</v>
      </c>
      <c r="D292" s="102"/>
      <c r="E292" s="103"/>
      <c r="F292" s="104">
        <f t="shared" si="24"/>
        <v>0</v>
      </c>
      <c r="G292" s="108">
        <v>0</v>
      </c>
      <c r="H292" s="104">
        <f>IF(G292&lt;1,0,VLOOKUP($G292,dol_sal!$B$9:$D$18,3)*(1+J$10))</f>
        <v>0</v>
      </c>
      <c r="I292" s="104">
        <f t="shared" si="25"/>
        <v>0</v>
      </c>
      <c r="J292" s="104">
        <f t="shared" si="26"/>
        <v>0</v>
      </c>
      <c r="K292" s="187">
        <f t="shared" si="27"/>
      </c>
      <c r="IB292" s="29"/>
      <c r="IC292" s="29"/>
    </row>
    <row r="293" spans="1:237" ht="12.75">
      <c r="A293" s="98"/>
      <c r="B293" s="61"/>
      <c r="C293" s="106" t="s">
        <v>36</v>
      </c>
      <c r="D293" s="102"/>
      <c r="E293" s="103"/>
      <c r="F293" s="104">
        <f t="shared" si="24"/>
        <v>0</v>
      </c>
      <c r="G293" s="108">
        <v>0</v>
      </c>
      <c r="H293" s="104">
        <f>IF(G293&lt;1,0,VLOOKUP($G293,dol_sal!$B$9:$D$18,3)*(1+J$10))</f>
        <v>0</v>
      </c>
      <c r="I293" s="104">
        <f t="shared" si="25"/>
        <v>0</v>
      </c>
      <c r="J293" s="104">
        <f t="shared" si="26"/>
        <v>0</v>
      </c>
      <c r="K293" s="187">
        <f t="shared" si="27"/>
      </c>
      <c r="IB293" s="29"/>
      <c r="IC293" s="29"/>
    </row>
    <row r="294" spans="1:237" ht="12.75">
      <c r="A294" s="98"/>
      <c r="B294" s="61"/>
      <c r="C294" s="106" t="s">
        <v>36</v>
      </c>
      <c r="D294" s="102"/>
      <c r="E294" s="103"/>
      <c r="F294" s="104">
        <f t="shared" si="24"/>
        <v>0</v>
      </c>
      <c r="G294" s="108">
        <v>0</v>
      </c>
      <c r="H294" s="104">
        <f>IF(G294&lt;1,0,VLOOKUP($G294,dol_sal!$B$9:$D$18,3)*(1+J$10))</f>
        <v>0</v>
      </c>
      <c r="I294" s="104">
        <f t="shared" si="25"/>
        <v>0</v>
      </c>
      <c r="J294" s="104">
        <f t="shared" si="26"/>
        <v>0</v>
      </c>
      <c r="K294" s="187">
        <f t="shared" si="27"/>
      </c>
      <c r="IB294" s="29"/>
      <c r="IC294" s="29"/>
    </row>
    <row r="295" spans="1:237" ht="12.75">
      <c r="A295" s="98"/>
      <c r="B295" s="61"/>
      <c r="C295" s="106" t="s">
        <v>36</v>
      </c>
      <c r="D295" s="102"/>
      <c r="E295" s="103"/>
      <c r="F295" s="104">
        <f t="shared" si="24"/>
        <v>0</v>
      </c>
      <c r="G295" s="108">
        <v>0</v>
      </c>
      <c r="H295" s="104">
        <f>IF(G295&lt;1,0,VLOOKUP($G295,dol_sal!$B$9:$D$18,3)*(1+J$10))</f>
        <v>0</v>
      </c>
      <c r="I295" s="104">
        <f t="shared" si="25"/>
        <v>0</v>
      </c>
      <c r="J295" s="104">
        <f t="shared" si="26"/>
        <v>0</v>
      </c>
      <c r="K295" s="187">
        <f t="shared" si="27"/>
      </c>
      <c r="IB295" s="29"/>
      <c r="IC295" s="29"/>
    </row>
    <row r="296" spans="1:237" ht="12.75">
      <c r="A296" s="98"/>
      <c r="B296" s="61"/>
      <c r="C296" s="106" t="s">
        <v>36</v>
      </c>
      <c r="D296" s="102"/>
      <c r="E296" s="103"/>
      <c r="F296" s="104">
        <f t="shared" si="24"/>
        <v>0</v>
      </c>
      <c r="G296" s="108">
        <v>0</v>
      </c>
      <c r="H296" s="104">
        <f>IF(G296&lt;1,0,VLOOKUP($G296,dol_sal!$B$9:$D$18,3)*(1+J$10))</f>
        <v>0</v>
      </c>
      <c r="I296" s="104">
        <f t="shared" si="25"/>
        <v>0</v>
      </c>
      <c r="J296" s="104">
        <f t="shared" si="26"/>
        <v>0</v>
      </c>
      <c r="K296" s="187">
        <f t="shared" si="27"/>
      </c>
      <c r="IB296" s="29"/>
      <c r="IC296" s="29"/>
    </row>
    <row r="297" spans="1:237" ht="12.75">
      <c r="A297" s="98"/>
      <c r="B297" s="61"/>
      <c r="C297" s="79" t="s">
        <v>37</v>
      </c>
      <c r="D297" s="132">
        <f>SUM(D270:D296)</f>
        <v>0</v>
      </c>
      <c r="E297" s="110"/>
      <c r="F297" s="104">
        <f>SUM(F270:F296)</f>
        <v>0</v>
      </c>
      <c r="G297" s="61"/>
      <c r="H297" s="110"/>
      <c r="I297" s="114"/>
      <c r="J297" s="115"/>
      <c r="K297" s="193"/>
      <c r="IB297" s="29"/>
      <c r="IC297" s="29"/>
    </row>
    <row r="298" spans="1:237" ht="12.75">
      <c r="A298" s="98"/>
      <c r="B298" s="116"/>
      <c r="C298" s="79"/>
      <c r="D298" s="109"/>
      <c r="E298" s="110"/>
      <c r="F298" s="110"/>
      <c r="G298" s="61"/>
      <c r="H298" s="110"/>
      <c r="I298" s="111"/>
      <c r="J298" s="110"/>
      <c r="K298" s="190"/>
      <c r="IB298" s="29"/>
      <c r="IC298" s="29"/>
    </row>
    <row r="299" spans="1:237" ht="12.75">
      <c r="A299" s="98"/>
      <c r="B299" s="79" t="s">
        <v>38</v>
      </c>
      <c r="C299" s="100" t="s">
        <v>39</v>
      </c>
      <c r="D299" s="99"/>
      <c r="E299" s="110"/>
      <c r="F299" s="61"/>
      <c r="G299" s="61"/>
      <c r="H299" s="110"/>
      <c r="I299" s="81"/>
      <c r="J299" s="64"/>
      <c r="K299" s="87"/>
      <c r="IB299" s="29"/>
      <c r="IC299" s="29"/>
    </row>
    <row r="300" spans="1:237" ht="12.75">
      <c r="A300" s="98"/>
      <c r="B300" s="79"/>
      <c r="C300" s="85" t="s">
        <v>219</v>
      </c>
      <c r="D300" s="99"/>
      <c r="E300" s="158"/>
      <c r="F300" s="151">
        <f>F297*E300</f>
        <v>0</v>
      </c>
      <c r="G300" s="85"/>
      <c r="H300" s="61"/>
      <c r="I300" s="114"/>
      <c r="J300" s="115"/>
      <c r="K300" s="189"/>
      <c r="IB300" s="29"/>
      <c r="IC300" s="29"/>
    </row>
    <row r="301" spans="1:237" ht="12.75">
      <c r="A301" s="98"/>
      <c r="B301" s="79"/>
      <c r="C301" s="85" t="s">
        <v>220</v>
      </c>
      <c r="D301" s="99"/>
      <c r="E301" s="117" t="e">
        <f>+F301/D297</f>
        <v>#DIV/0!</v>
      </c>
      <c r="F301" s="103"/>
      <c r="G301" s="85" t="s">
        <v>442</v>
      </c>
      <c r="H301" s="61"/>
      <c r="I301" s="114"/>
      <c r="J301" s="115"/>
      <c r="K301" s="189"/>
      <c r="IB301" s="29"/>
      <c r="IC301" s="29"/>
    </row>
    <row r="302" spans="1:237" ht="12.75">
      <c r="A302" s="98"/>
      <c r="B302" s="79"/>
      <c r="C302" s="100"/>
      <c r="D302" s="99"/>
      <c r="E302" s="110"/>
      <c r="F302" s="61"/>
      <c r="G302" s="61"/>
      <c r="H302" s="110"/>
      <c r="I302" s="114"/>
      <c r="J302" s="115"/>
      <c r="K302" s="189"/>
      <c r="IB302" s="29"/>
      <c r="IC302" s="29"/>
    </row>
    <row r="303" spans="1:237" ht="12.75">
      <c r="A303" s="98"/>
      <c r="B303" s="79"/>
      <c r="C303" s="85" t="s">
        <v>218</v>
      </c>
      <c r="D303" s="80"/>
      <c r="E303" s="61"/>
      <c r="F303" s="118">
        <f>+F301+F300</f>
        <v>0</v>
      </c>
      <c r="G303" s="183" t="e">
        <f>+F303/F297</f>
        <v>#DIV/0!</v>
      </c>
      <c r="H303" s="61"/>
      <c r="I303" s="114"/>
      <c r="J303" s="115"/>
      <c r="K303" s="189"/>
      <c r="IB303" s="29"/>
      <c r="IC303" s="29"/>
    </row>
    <row r="304" spans="1:237" ht="12.75">
      <c r="A304" s="98"/>
      <c r="B304" s="116"/>
      <c r="C304" s="85"/>
      <c r="D304" s="109"/>
      <c r="E304" s="61"/>
      <c r="F304" s="61"/>
      <c r="G304" s="61"/>
      <c r="H304" s="110"/>
      <c r="I304" s="111"/>
      <c r="J304" s="110"/>
      <c r="K304" s="190"/>
      <c r="IB304" s="29"/>
      <c r="IC304" s="29"/>
    </row>
    <row r="305" spans="1:237" ht="12.75">
      <c r="A305" s="98"/>
      <c r="B305" s="79" t="s">
        <v>40</v>
      </c>
      <c r="C305" s="100" t="s">
        <v>41</v>
      </c>
      <c r="D305" s="119"/>
      <c r="E305" s="110"/>
      <c r="F305" s="110"/>
      <c r="G305" s="99"/>
      <c r="H305" s="110"/>
      <c r="I305" s="111"/>
      <c r="J305" s="110"/>
      <c r="K305" s="190"/>
      <c r="IB305" s="29"/>
      <c r="IC305" s="29"/>
    </row>
    <row r="306" spans="1:237" ht="12.75">
      <c r="A306" s="98"/>
      <c r="B306" s="61"/>
      <c r="C306" s="79" t="s">
        <v>483</v>
      </c>
      <c r="D306" s="109"/>
      <c r="E306" s="158"/>
      <c r="F306" s="182">
        <f>SUM(F297+F303)*E306*-1</f>
        <v>0</v>
      </c>
      <c r="G306" s="150">
        <f>+E306</f>
        <v>0</v>
      </c>
      <c r="H306" s="110"/>
      <c r="I306" s="111"/>
      <c r="J306" s="110"/>
      <c r="K306" s="190"/>
      <c r="IB306" s="29"/>
      <c r="IC306" s="29"/>
    </row>
    <row r="307" spans="1:237" ht="12.75">
      <c r="A307" s="98"/>
      <c r="B307" s="61"/>
      <c r="C307" s="79" t="s">
        <v>485</v>
      </c>
      <c r="D307" s="109"/>
      <c r="E307" s="110"/>
      <c r="F307" s="103">
        <v>0</v>
      </c>
      <c r="G307" s="150" t="e">
        <f>+$F307/SUM($F$40+$F$34)</f>
        <v>#DIV/0!</v>
      </c>
      <c r="H307" s="110"/>
      <c r="I307" s="111"/>
      <c r="J307" s="110"/>
      <c r="K307" s="190"/>
      <c r="IB307" s="29"/>
      <c r="IC307" s="29"/>
    </row>
    <row r="308" spans="1:237" ht="12.75">
      <c r="A308" s="98"/>
      <c r="B308" s="61"/>
      <c r="C308" s="79" t="s">
        <v>43</v>
      </c>
      <c r="D308" s="99"/>
      <c r="E308" s="110"/>
      <c r="F308" s="103">
        <v>0</v>
      </c>
      <c r="G308" s="150" t="e">
        <f>+$F308/SUM($F$40+$F$34)</f>
        <v>#DIV/0!</v>
      </c>
      <c r="H308" s="110"/>
      <c r="I308" s="111"/>
      <c r="J308" s="110"/>
      <c r="K308" s="190"/>
      <c r="IB308" s="29"/>
      <c r="IC308" s="29"/>
    </row>
    <row r="309" spans="1:237" ht="12.75">
      <c r="A309" s="98"/>
      <c r="B309" s="61"/>
      <c r="C309" s="79" t="s">
        <v>44</v>
      </c>
      <c r="D309" s="109"/>
      <c r="E309" s="110"/>
      <c r="F309" s="103">
        <v>0</v>
      </c>
      <c r="G309" s="150" t="e">
        <f>+$F309/SUM($F$40+$F$34)</f>
        <v>#DIV/0!</v>
      </c>
      <c r="H309" s="110"/>
      <c r="I309" s="111"/>
      <c r="J309" s="110"/>
      <c r="K309" s="190"/>
      <c r="IB309" s="29"/>
      <c r="IC309" s="29"/>
    </row>
    <row r="310" spans="1:237" ht="15" customHeight="1">
      <c r="A310" s="98"/>
      <c r="B310" s="61"/>
      <c r="C310" s="79" t="s">
        <v>45</v>
      </c>
      <c r="D310" s="109"/>
      <c r="E310" s="110"/>
      <c r="F310" s="104">
        <f>SUM(F306:F309)</f>
        <v>0</v>
      </c>
      <c r="G310" s="61"/>
      <c r="H310" s="110"/>
      <c r="I310" s="111"/>
      <c r="J310" s="110"/>
      <c r="K310" s="190"/>
      <c r="IB310" s="29"/>
      <c r="IC310" s="29"/>
    </row>
    <row r="311" spans="1:237" ht="12.75">
      <c r="A311" s="98"/>
      <c r="B311" s="61"/>
      <c r="C311" s="79"/>
      <c r="D311" s="109"/>
      <c r="E311" s="110"/>
      <c r="F311" s="110"/>
      <c r="G311" s="61"/>
      <c r="H311" s="110"/>
      <c r="I311" s="111"/>
      <c r="J311" s="110"/>
      <c r="K311" s="190"/>
      <c r="IB311" s="29"/>
      <c r="IC311" s="29"/>
    </row>
    <row r="312" spans="1:237" ht="12.75">
      <c r="A312" s="98"/>
      <c r="B312" s="79" t="s">
        <v>46</v>
      </c>
      <c r="C312" s="79" t="s">
        <v>47</v>
      </c>
      <c r="D312" s="99"/>
      <c r="E312" s="110"/>
      <c r="F312" s="103">
        <v>0</v>
      </c>
      <c r="G312" s="61"/>
      <c r="H312" s="110"/>
      <c r="I312" s="111"/>
      <c r="J312" s="110"/>
      <c r="K312" s="190"/>
      <c r="IB312" s="29"/>
      <c r="IC312" s="29"/>
    </row>
    <row r="313" spans="1:237" ht="12.75">
      <c r="A313" s="98"/>
      <c r="B313" s="61"/>
      <c r="C313" s="120" t="s">
        <v>48</v>
      </c>
      <c r="D313" s="121"/>
      <c r="E313" s="122"/>
      <c r="F313" s="110"/>
      <c r="G313" s="61"/>
      <c r="H313" s="123"/>
      <c r="I313" s="111"/>
      <c r="J313" s="110"/>
      <c r="K313" s="190"/>
      <c r="IB313" s="29"/>
      <c r="IC313" s="29"/>
    </row>
    <row r="314" spans="1:237" ht="14.25" customHeight="1">
      <c r="A314" s="98"/>
      <c r="B314" s="61"/>
      <c r="C314" s="247"/>
      <c r="D314" s="248"/>
      <c r="E314" s="249"/>
      <c r="F314" s="110"/>
      <c r="G314" s="61"/>
      <c r="H314" s="123"/>
      <c r="I314" s="111"/>
      <c r="J314" s="110"/>
      <c r="K314" s="190"/>
      <c r="IB314" s="29"/>
      <c r="IC314" s="29"/>
    </row>
    <row r="315" spans="1:237" ht="12.75">
      <c r="A315" s="66"/>
      <c r="B315" s="79" t="s">
        <v>49</v>
      </c>
      <c r="C315" s="79" t="s">
        <v>50</v>
      </c>
      <c r="D315" s="97"/>
      <c r="E315" s="112"/>
      <c r="F315" s="104">
        <f>+F312+F310+F303+F297</f>
        <v>0</v>
      </c>
      <c r="G315" s="61"/>
      <c r="H315" s="110"/>
      <c r="I315" s="111"/>
      <c r="J315" s="110"/>
      <c r="K315" s="190"/>
      <c r="IB315" s="29"/>
      <c r="IC315" s="29"/>
    </row>
    <row r="316" spans="1:237" ht="12.75" thickBot="1">
      <c r="A316" s="124"/>
      <c r="B316" s="77"/>
      <c r="C316" s="77"/>
      <c r="D316" s="125"/>
      <c r="E316" s="126"/>
      <c r="F316" s="126"/>
      <c r="G316" s="77"/>
      <c r="H316" s="126"/>
      <c r="I316" s="126"/>
      <c r="J316" s="126"/>
      <c r="K316" s="191"/>
      <c r="IB316" s="29"/>
      <c r="IC316" s="29"/>
    </row>
    <row r="317" spans="1:237" ht="13.5" thickBot="1">
      <c r="A317" s="98"/>
      <c r="B317" s="79"/>
      <c r="C317" s="79"/>
      <c r="D317" s="109"/>
      <c r="E317" s="110"/>
      <c r="F317" s="110"/>
      <c r="G317" s="99"/>
      <c r="H317" s="110"/>
      <c r="I317" s="110"/>
      <c r="J317" s="110"/>
      <c r="K317" s="190"/>
      <c r="IB317" s="29"/>
      <c r="IC317" s="29"/>
    </row>
    <row r="318" spans="1:237" ht="12.75">
      <c r="A318" s="62" t="s">
        <v>98</v>
      </c>
      <c r="B318" s="93" t="s">
        <v>99</v>
      </c>
      <c r="C318" s="63"/>
      <c r="D318" s="199"/>
      <c r="E318" s="144"/>
      <c r="F318" s="144"/>
      <c r="G318" s="143"/>
      <c r="H318" s="144"/>
      <c r="I318" s="128"/>
      <c r="J318" s="144"/>
      <c r="K318" s="200"/>
      <c r="IB318" s="29"/>
      <c r="IC318" s="29"/>
    </row>
    <row r="319" spans="1:237" ht="12.75">
      <c r="A319" s="98"/>
      <c r="B319" s="61"/>
      <c r="C319" s="216" t="s">
        <v>478</v>
      </c>
      <c r="D319" s="109"/>
      <c r="E319" s="110"/>
      <c r="F319" s="110"/>
      <c r="G319" s="99"/>
      <c r="H319" s="110"/>
      <c r="I319" s="110"/>
      <c r="J319" s="110"/>
      <c r="K319" s="190"/>
      <c r="IB319" s="29"/>
      <c r="IC319" s="29"/>
    </row>
    <row r="320" spans="1:237" ht="12.75">
      <c r="A320" s="98"/>
      <c r="B320" s="79" t="s">
        <v>25</v>
      </c>
      <c r="C320" s="100" t="s">
        <v>26</v>
      </c>
      <c r="D320" s="109"/>
      <c r="E320" s="110"/>
      <c r="F320" s="110"/>
      <c r="G320" s="99"/>
      <c r="H320" s="110"/>
      <c r="I320" s="110"/>
      <c r="J320" s="110"/>
      <c r="K320" s="190"/>
      <c r="IB320" s="29"/>
      <c r="IC320" s="29"/>
    </row>
    <row r="321" spans="1:237" ht="12.75">
      <c r="A321" s="98"/>
      <c r="B321" s="79" t="s">
        <v>13</v>
      </c>
      <c r="C321" s="101" t="s">
        <v>480</v>
      </c>
      <c r="D321" s="102"/>
      <c r="E321" s="103"/>
      <c r="F321" s="104">
        <f aca="true" t="shared" si="28" ref="F321:F333">$D321*E321*$K$6</f>
        <v>0</v>
      </c>
      <c r="G321" s="105">
        <v>5</v>
      </c>
      <c r="H321" s="104">
        <f>IF(G321&lt;1,0,VLOOKUP($G321,dol_sal!$B$9:$D$18,3)*(1+J$10))</f>
        <v>51274.913851829144</v>
      </c>
      <c r="I321" s="104">
        <f aca="true" t="shared" si="29" ref="I321:I333">IF(D321=0,0,(H321-E$339)/(1+E$338))</f>
        <v>0</v>
      </c>
      <c r="J321" s="104">
        <f aca="true" t="shared" si="30" ref="J321:J333">$D321*H321</f>
        <v>0</v>
      </c>
      <c r="K321" s="187">
        <f>IF(I321=0,"",+E321/I321)</f>
      </c>
      <c r="IB321" s="29"/>
      <c r="IC321" s="29"/>
    </row>
    <row r="322" spans="1:237" ht="12.75">
      <c r="A322" s="98"/>
      <c r="B322" s="79"/>
      <c r="C322" s="101" t="s">
        <v>479</v>
      </c>
      <c r="D322" s="102"/>
      <c r="E322" s="103"/>
      <c r="F322" s="104">
        <f t="shared" si="28"/>
        <v>0</v>
      </c>
      <c r="G322" s="105">
        <v>4</v>
      </c>
      <c r="H322" s="104">
        <f>IF(G322&lt;1,0,VLOOKUP($G322,dol_sal!$B$9:$D$18,3)*(1+J$10))</f>
        <v>45021.525422245846</v>
      </c>
      <c r="I322" s="104">
        <f t="shared" si="29"/>
        <v>0</v>
      </c>
      <c r="J322" s="104">
        <f t="shared" si="30"/>
        <v>0</v>
      </c>
      <c r="K322" s="187"/>
      <c r="IB322" s="29"/>
      <c r="IC322" s="29"/>
    </row>
    <row r="323" spans="1:237" ht="12.75">
      <c r="A323" s="98"/>
      <c r="B323" s="61"/>
      <c r="C323" s="101" t="s">
        <v>100</v>
      </c>
      <c r="D323" s="102"/>
      <c r="E323" s="103"/>
      <c r="F323" s="104">
        <f t="shared" si="28"/>
        <v>0</v>
      </c>
      <c r="G323" s="105">
        <v>3</v>
      </c>
      <c r="H323" s="104">
        <f>IF(G323&lt;1,0,VLOOKUP($G323,dol_sal!$B$9:$D$18,3)*(1+J$10))</f>
        <v>37517.93785187153</v>
      </c>
      <c r="I323" s="104">
        <f t="shared" si="29"/>
        <v>0</v>
      </c>
      <c r="J323" s="104">
        <f t="shared" si="30"/>
        <v>0</v>
      </c>
      <c r="K323" s="187">
        <f aca="true" t="shared" si="31" ref="K323:K333">IF(I323=0,"",+E323/I323)</f>
      </c>
      <c r="IB323" s="29"/>
      <c r="IC323" s="29"/>
    </row>
    <row r="324" spans="1:237" ht="12.75">
      <c r="A324" s="98"/>
      <c r="B324" s="61"/>
      <c r="C324" s="101" t="s">
        <v>101</v>
      </c>
      <c r="D324" s="102"/>
      <c r="E324" s="103"/>
      <c r="F324" s="104">
        <f t="shared" si="28"/>
        <v>0</v>
      </c>
      <c r="G324" s="105">
        <v>2</v>
      </c>
      <c r="H324" s="104">
        <f>IF(G324&lt;1,0,VLOOKUP($G324,dol_sal!$B$9:$D$18,3)*(1+J$10))</f>
        <v>32515.94492589338</v>
      </c>
      <c r="I324" s="104">
        <f t="shared" si="29"/>
        <v>0</v>
      </c>
      <c r="J324" s="104">
        <f t="shared" si="30"/>
        <v>0</v>
      </c>
      <c r="K324" s="187">
        <f t="shared" si="31"/>
      </c>
      <c r="IB324" s="29"/>
      <c r="IC324" s="29"/>
    </row>
    <row r="325" spans="1:237" ht="12.75">
      <c r="A325" s="98"/>
      <c r="B325" s="61"/>
      <c r="C325" s="101" t="s">
        <v>102</v>
      </c>
      <c r="D325" s="102"/>
      <c r="E325" s="103"/>
      <c r="F325" s="104">
        <f t="shared" si="28"/>
        <v>0</v>
      </c>
      <c r="G325" s="105">
        <v>2</v>
      </c>
      <c r="H325" s="104">
        <f>IF(G325&lt;1,0,VLOOKUP($G325,dol_sal!$B$9:$D$18,3)*(1+J$10))</f>
        <v>32515.94492589338</v>
      </c>
      <c r="I325" s="104">
        <f t="shared" si="29"/>
        <v>0</v>
      </c>
      <c r="J325" s="104">
        <f t="shared" si="30"/>
        <v>0</v>
      </c>
      <c r="K325" s="187">
        <f t="shared" si="31"/>
      </c>
      <c r="IB325" s="29"/>
      <c r="IC325" s="29"/>
    </row>
    <row r="326" spans="1:237" ht="12.75">
      <c r="A326" s="98"/>
      <c r="B326" s="61"/>
      <c r="C326" s="101" t="s">
        <v>35</v>
      </c>
      <c r="D326" s="102"/>
      <c r="E326" s="103"/>
      <c r="F326" s="104">
        <f t="shared" si="28"/>
        <v>0</v>
      </c>
      <c r="G326" s="105">
        <v>2</v>
      </c>
      <c r="H326" s="104">
        <f>IF(G326&lt;1,0,VLOOKUP($G326,dol_sal!$B$9:$D$18,3)*(1+J$10))</f>
        <v>32515.94492589338</v>
      </c>
      <c r="I326" s="104">
        <f t="shared" si="29"/>
        <v>0</v>
      </c>
      <c r="J326" s="104">
        <f t="shared" si="30"/>
        <v>0</v>
      </c>
      <c r="K326" s="187">
        <f t="shared" si="31"/>
      </c>
      <c r="IB326" s="29"/>
      <c r="IC326" s="29"/>
    </row>
    <row r="327" spans="1:237" ht="12.75">
      <c r="A327" s="98"/>
      <c r="B327" s="61"/>
      <c r="C327" s="106" t="s">
        <v>36</v>
      </c>
      <c r="D327" s="102"/>
      <c r="E327" s="103"/>
      <c r="F327" s="104">
        <f t="shared" si="28"/>
        <v>0</v>
      </c>
      <c r="G327" s="108">
        <v>0</v>
      </c>
      <c r="H327" s="104">
        <f>IF(G327&lt;1,0,VLOOKUP($G327,dol_sal!$B$9:$D$18,3)*(1+J$10))</f>
        <v>0</v>
      </c>
      <c r="I327" s="104">
        <f t="shared" si="29"/>
        <v>0</v>
      </c>
      <c r="J327" s="104">
        <f t="shared" si="30"/>
        <v>0</v>
      </c>
      <c r="K327" s="187">
        <f t="shared" si="31"/>
      </c>
      <c r="IB327" s="29"/>
      <c r="IC327" s="29"/>
    </row>
    <row r="328" spans="1:237" ht="12.75">
      <c r="A328" s="98"/>
      <c r="B328" s="61"/>
      <c r="C328" s="106" t="s">
        <v>36</v>
      </c>
      <c r="D328" s="102"/>
      <c r="E328" s="103"/>
      <c r="F328" s="104">
        <f t="shared" si="28"/>
        <v>0</v>
      </c>
      <c r="G328" s="108">
        <v>0</v>
      </c>
      <c r="H328" s="104">
        <f>IF(G328&lt;1,0,VLOOKUP($G328,dol_sal!$B$9:$D$18,3)*(1+J$10))</f>
        <v>0</v>
      </c>
      <c r="I328" s="104">
        <f t="shared" si="29"/>
        <v>0</v>
      </c>
      <c r="J328" s="104">
        <f t="shared" si="30"/>
        <v>0</v>
      </c>
      <c r="K328" s="187">
        <f t="shared" si="31"/>
      </c>
      <c r="IB328" s="29"/>
      <c r="IC328" s="29"/>
    </row>
    <row r="329" spans="1:237" ht="12.75">
      <c r="A329" s="98"/>
      <c r="B329" s="61"/>
      <c r="C329" s="106" t="s">
        <v>36</v>
      </c>
      <c r="D329" s="102"/>
      <c r="E329" s="103"/>
      <c r="F329" s="104">
        <f t="shared" si="28"/>
        <v>0</v>
      </c>
      <c r="G329" s="108">
        <v>0</v>
      </c>
      <c r="H329" s="104">
        <f>IF(G329&lt;1,0,VLOOKUP($G329,dol_sal!$B$9:$D$18,3)*(1+J$10))</f>
        <v>0</v>
      </c>
      <c r="I329" s="104">
        <f t="shared" si="29"/>
        <v>0</v>
      </c>
      <c r="J329" s="104">
        <f t="shared" si="30"/>
        <v>0</v>
      </c>
      <c r="K329" s="187">
        <f t="shared" si="31"/>
      </c>
      <c r="IB329" s="29"/>
      <c r="IC329" s="29"/>
    </row>
    <row r="330" spans="1:237" ht="12.75">
      <c r="A330" s="98"/>
      <c r="B330" s="61"/>
      <c r="C330" s="106" t="s">
        <v>36</v>
      </c>
      <c r="D330" s="102"/>
      <c r="E330" s="103"/>
      <c r="F330" s="104">
        <f t="shared" si="28"/>
        <v>0</v>
      </c>
      <c r="G330" s="108">
        <v>0</v>
      </c>
      <c r="H330" s="104">
        <f>IF(G330&lt;1,0,VLOOKUP($G330,dol_sal!$B$9:$D$18,3)*(1+J$10))</f>
        <v>0</v>
      </c>
      <c r="I330" s="104">
        <f t="shared" si="29"/>
        <v>0</v>
      </c>
      <c r="J330" s="104">
        <f t="shared" si="30"/>
        <v>0</v>
      </c>
      <c r="K330" s="187">
        <f t="shared" si="31"/>
      </c>
      <c r="IB330" s="29"/>
      <c r="IC330" s="29"/>
    </row>
    <row r="331" spans="1:237" ht="12.75">
      <c r="A331" s="98"/>
      <c r="B331" s="61"/>
      <c r="C331" s="106" t="s">
        <v>36</v>
      </c>
      <c r="D331" s="102"/>
      <c r="E331" s="103"/>
      <c r="F331" s="104">
        <f t="shared" si="28"/>
        <v>0</v>
      </c>
      <c r="G331" s="108">
        <v>0</v>
      </c>
      <c r="H331" s="104">
        <f>IF(G331&lt;1,0,VLOOKUP($G331,dol_sal!$B$9:$D$18,3)*(1+J$10))</f>
        <v>0</v>
      </c>
      <c r="I331" s="104">
        <f t="shared" si="29"/>
        <v>0</v>
      </c>
      <c r="J331" s="104">
        <f t="shared" si="30"/>
        <v>0</v>
      </c>
      <c r="K331" s="187">
        <f t="shared" si="31"/>
      </c>
      <c r="IB331" s="29"/>
      <c r="IC331" s="29"/>
    </row>
    <row r="332" spans="1:237" ht="12.75">
      <c r="A332" s="98"/>
      <c r="B332" s="61"/>
      <c r="C332" s="106" t="s">
        <v>36</v>
      </c>
      <c r="D332" s="102"/>
      <c r="E332" s="103"/>
      <c r="F332" s="104">
        <f t="shared" si="28"/>
        <v>0</v>
      </c>
      <c r="G332" s="108">
        <v>0</v>
      </c>
      <c r="H332" s="104">
        <f>IF(G332&lt;1,0,VLOOKUP($G332,dol_sal!$B$9:$D$18,3)*(1+J$10))</f>
        <v>0</v>
      </c>
      <c r="I332" s="104">
        <f t="shared" si="29"/>
        <v>0</v>
      </c>
      <c r="J332" s="104">
        <f t="shared" si="30"/>
        <v>0</v>
      </c>
      <c r="K332" s="187">
        <f t="shared" si="31"/>
      </c>
      <c r="IB332" s="29"/>
      <c r="IC332" s="29"/>
    </row>
    <row r="333" spans="1:237" ht="12.75">
      <c r="A333" s="98"/>
      <c r="B333" s="61"/>
      <c r="C333" s="106" t="s">
        <v>36</v>
      </c>
      <c r="D333" s="102"/>
      <c r="E333" s="103"/>
      <c r="F333" s="104">
        <f t="shared" si="28"/>
        <v>0</v>
      </c>
      <c r="G333" s="108">
        <v>0</v>
      </c>
      <c r="H333" s="104">
        <f>IF(G333&lt;1,0,VLOOKUP($G333,dol_sal!$B$9:$D$18,3)*(1+J$10))</f>
        <v>0</v>
      </c>
      <c r="I333" s="104">
        <f t="shared" si="29"/>
        <v>0</v>
      </c>
      <c r="J333" s="104">
        <f t="shared" si="30"/>
        <v>0</v>
      </c>
      <c r="K333" s="187">
        <f t="shared" si="31"/>
      </c>
      <c r="IB333" s="29"/>
      <c r="IC333" s="29"/>
    </row>
    <row r="334" spans="1:237" ht="12.75">
      <c r="A334" s="98"/>
      <c r="B334" s="61"/>
      <c r="C334" s="79"/>
      <c r="D334" s="109"/>
      <c r="E334" s="110"/>
      <c r="F334" s="110"/>
      <c r="G334" s="61"/>
      <c r="H334" s="110"/>
      <c r="I334" s="110"/>
      <c r="J334" s="110"/>
      <c r="K334" s="190"/>
      <c r="IB334" s="29"/>
      <c r="IC334" s="29"/>
    </row>
    <row r="335" spans="1:237" ht="12.75">
      <c r="A335" s="98"/>
      <c r="B335" s="61"/>
      <c r="C335" s="79" t="s">
        <v>37</v>
      </c>
      <c r="D335" s="132">
        <f>SUM(D320:D334)</f>
        <v>0</v>
      </c>
      <c r="E335" s="110"/>
      <c r="F335" s="104">
        <f>SUM(F320:F333)</f>
        <v>0</v>
      </c>
      <c r="G335" s="61"/>
      <c r="H335" s="112"/>
      <c r="I335" s="114"/>
      <c r="J335" s="115"/>
      <c r="K335" s="193"/>
      <c r="IB335" s="29"/>
      <c r="IC335" s="29"/>
    </row>
    <row r="336" spans="1:237" ht="12.75">
      <c r="A336" s="98"/>
      <c r="B336" s="116"/>
      <c r="C336" s="79"/>
      <c r="D336" s="109"/>
      <c r="E336" s="110"/>
      <c r="F336" s="110"/>
      <c r="G336" s="61"/>
      <c r="H336" s="110"/>
      <c r="I336" s="111"/>
      <c r="J336" s="110"/>
      <c r="K336" s="190"/>
      <c r="IB336" s="29"/>
      <c r="IC336" s="29"/>
    </row>
    <row r="337" spans="1:237" ht="12.75">
      <c r="A337" s="98"/>
      <c r="B337" s="79" t="s">
        <v>38</v>
      </c>
      <c r="C337" s="100" t="s">
        <v>39</v>
      </c>
      <c r="D337" s="99"/>
      <c r="E337" s="110"/>
      <c r="F337" s="61"/>
      <c r="G337" s="61"/>
      <c r="H337" s="110"/>
      <c r="I337" s="81"/>
      <c r="J337" s="64"/>
      <c r="K337" s="87"/>
      <c r="IB337" s="29"/>
      <c r="IC337" s="29"/>
    </row>
    <row r="338" spans="1:237" ht="12.75">
      <c r="A338" s="98"/>
      <c r="B338" s="79"/>
      <c r="C338" s="85" t="s">
        <v>219</v>
      </c>
      <c r="D338" s="99"/>
      <c r="E338" s="158"/>
      <c r="F338" s="151">
        <f>F335*E338</f>
        <v>0</v>
      </c>
      <c r="G338" s="85"/>
      <c r="H338" s="61"/>
      <c r="I338" s="114"/>
      <c r="J338" s="115"/>
      <c r="K338" s="189"/>
      <c r="IB338" s="29"/>
      <c r="IC338" s="29"/>
    </row>
    <row r="339" spans="1:237" ht="12.75">
      <c r="A339" s="98"/>
      <c r="B339" s="79"/>
      <c r="C339" s="85" t="s">
        <v>220</v>
      </c>
      <c r="D339" s="99"/>
      <c r="E339" s="117" t="e">
        <f>+F339/D335</f>
        <v>#DIV/0!</v>
      </c>
      <c r="F339" s="103"/>
      <c r="G339" s="85" t="s">
        <v>443</v>
      </c>
      <c r="H339" s="61"/>
      <c r="I339" s="114"/>
      <c r="J339" s="115"/>
      <c r="K339" s="189"/>
      <c r="IB339" s="29"/>
      <c r="IC339" s="29"/>
    </row>
    <row r="340" spans="1:237" ht="12.75">
      <c r="A340" s="98"/>
      <c r="B340" s="79"/>
      <c r="C340" s="100"/>
      <c r="D340" s="99"/>
      <c r="E340" s="110"/>
      <c r="F340" s="61"/>
      <c r="G340" s="61"/>
      <c r="H340" s="110"/>
      <c r="I340" s="114"/>
      <c r="J340" s="115"/>
      <c r="K340" s="189"/>
      <c r="IB340" s="29"/>
      <c r="IC340" s="29"/>
    </row>
    <row r="341" spans="1:237" ht="12.75">
      <c r="A341" s="98"/>
      <c r="B341" s="79"/>
      <c r="C341" s="85" t="s">
        <v>218</v>
      </c>
      <c r="D341" s="80"/>
      <c r="E341" s="61"/>
      <c r="F341" s="118">
        <f>+F339+F338</f>
        <v>0</v>
      </c>
      <c r="G341" s="183" t="e">
        <f>+F341/F335</f>
        <v>#DIV/0!</v>
      </c>
      <c r="H341" s="61"/>
      <c r="I341" s="114"/>
      <c r="J341" s="115"/>
      <c r="K341" s="189"/>
      <c r="IB341" s="29"/>
      <c r="IC341" s="29"/>
    </row>
    <row r="342" spans="1:237" ht="12.75">
      <c r="A342" s="98"/>
      <c r="B342" s="116"/>
      <c r="C342" s="85"/>
      <c r="D342" s="109"/>
      <c r="E342" s="61"/>
      <c r="F342" s="61"/>
      <c r="G342" s="61"/>
      <c r="H342" s="110"/>
      <c r="I342" s="111"/>
      <c r="J342" s="110"/>
      <c r="K342" s="190"/>
      <c r="IB342" s="29"/>
      <c r="IC342" s="29"/>
    </row>
    <row r="343" spans="1:237" ht="12.75">
      <c r="A343" s="98"/>
      <c r="B343" s="79" t="s">
        <v>40</v>
      </c>
      <c r="C343" s="100" t="s">
        <v>41</v>
      </c>
      <c r="D343" s="119"/>
      <c r="E343" s="110"/>
      <c r="F343" s="110"/>
      <c r="G343" s="99"/>
      <c r="H343" s="110"/>
      <c r="I343" s="111"/>
      <c r="J343" s="110"/>
      <c r="K343" s="190"/>
      <c r="IB343" s="29"/>
      <c r="IC343" s="29"/>
    </row>
    <row r="344" spans="1:237" ht="12.75">
      <c r="A344" s="98"/>
      <c r="B344" s="61"/>
      <c r="C344" s="79" t="s">
        <v>483</v>
      </c>
      <c r="D344" s="109"/>
      <c r="E344" s="158"/>
      <c r="F344" s="182">
        <f>SUM(F335+F341)*E344*-1</f>
        <v>0</v>
      </c>
      <c r="G344" s="150">
        <f>+E344</f>
        <v>0</v>
      </c>
      <c r="H344" s="110"/>
      <c r="I344" s="111"/>
      <c r="J344" s="110"/>
      <c r="K344" s="190"/>
      <c r="IB344" s="29"/>
      <c r="IC344" s="29"/>
    </row>
    <row r="345" spans="1:237" ht="12.75">
      <c r="A345" s="98"/>
      <c r="B345" s="61"/>
      <c r="C345" s="79" t="s">
        <v>484</v>
      </c>
      <c r="D345" s="109"/>
      <c r="E345" s="110"/>
      <c r="F345" s="103"/>
      <c r="G345" s="150" t="e">
        <f>+$F345/SUM($F$40+$F$34)</f>
        <v>#DIV/0!</v>
      </c>
      <c r="H345" s="110"/>
      <c r="I345" s="111"/>
      <c r="J345" s="110"/>
      <c r="K345" s="190"/>
      <c r="IB345" s="29"/>
      <c r="IC345" s="29"/>
    </row>
    <row r="346" spans="1:237" ht="12.75">
      <c r="A346" s="98"/>
      <c r="B346" s="61"/>
      <c r="C346" s="79" t="s">
        <v>43</v>
      </c>
      <c r="D346" s="99"/>
      <c r="E346" s="110"/>
      <c r="F346" s="103">
        <v>0</v>
      </c>
      <c r="G346" s="150" t="e">
        <f>+$F346/SUM($F$40+$F$34)</f>
        <v>#DIV/0!</v>
      </c>
      <c r="H346" s="110"/>
      <c r="I346" s="111"/>
      <c r="J346" s="110"/>
      <c r="K346" s="190"/>
      <c r="IB346" s="29"/>
      <c r="IC346" s="29"/>
    </row>
    <row r="347" spans="1:237" ht="12.75">
      <c r="A347" s="98"/>
      <c r="B347" s="61"/>
      <c r="C347" s="79" t="s">
        <v>44</v>
      </c>
      <c r="D347" s="109"/>
      <c r="E347" s="110"/>
      <c r="F347" s="103">
        <v>0</v>
      </c>
      <c r="G347" s="150" t="e">
        <f>+$F347/SUM($F$40+$F$34)</f>
        <v>#DIV/0!</v>
      </c>
      <c r="H347" s="110"/>
      <c r="I347" s="111"/>
      <c r="J347" s="110"/>
      <c r="K347" s="190"/>
      <c r="IB347" s="29"/>
      <c r="IC347" s="29"/>
    </row>
    <row r="348" spans="1:237" ht="12.75">
      <c r="A348" s="98"/>
      <c r="B348" s="61"/>
      <c r="C348" s="100"/>
      <c r="D348" s="99"/>
      <c r="E348" s="110"/>
      <c r="F348" s="110"/>
      <c r="G348" s="61"/>
      <c r="H348" s="110"/>
      <c r="I348" s="111"/>
      <c r="J348" s="110"/>
      <c r="K348" s="190"/>
      <c r="IB348" s="29"/>
      <c r="IC348" s="29"/>
    </row>
    <row r="349" spans="1:237" ht="15" customHeight="1">
      <c r="A349" s="98"/>
      <c r="B349" s="61"/>
      <c r="C349" s="79" t="s">
        <v>45</v>
      </c>
      <c r="D349" s="109"/>
      <c r="E349" s="110"/>
      <c r="F349" s="104">
        <f>SUM(F344:F348)</f>
        <v>0</v>
      </c>
      <c r="G349" s="61"/>
      <c r="H349" s="110"/>
      <c r="I349" s="111"/>
      <c r="J349" s="110"/>
      <c r="K349" s="190"/>
      <c r="IB349" s="29"/>
      <c r="IC349" s="29"/>
    </row>
    <row r="350" spans="1:237" ht="12.75">
      <c r="A350" s="98"/>
      <c r="B350" s="61"/>
      <c r="C350" s="79"/>
      <c r="D350" s="109"/>
      <c r="E350" s="110"/>
      <c r="F350" s="110"/>
      <c r="G350" s="61"/>
      <c r="H350" s="110"/>
      <c r="I350" s="111"/>
      <c r="J350" s="110"/>
      <c r="K350" s="190"/>
      <c r="IB350" s="29"/>
      <c r="IC350" s="29"/>
    </row>
    <row r="351" spans="1:237" ht="12.75">
      <c r="A351" s="98"/>
      <c r="B351" s="79" t="s">
        <v>46</v>
      </c>
      <c r="C351" s="79" t="s">
        <v>47</v>
      </c>
      <c r="D351" s="99"/>
      <c r="E351" s="110"/>
      <c r="F351" s="103">
        <v>0</v>
      </c>
      <c r="G351" s="61"/>
      <c r="H351" s="110"/>
      <c r="I351" s="111"/>
      <c r="J351" s="110"/>
      <c r="K351" s="190"/>
      <c r="IB351" s="29"/>
      <c r="IC351" s="29"/>
    </row>
    <row r="352" spans="1:237" ht="12.75">
      <c r="A352" s="98"/>
      <c r="B352" s="61"/>
      <c r="C352" s="120" t="s">
        <v>48</v>
      </c>
      <c r="D352" s="121"/>
      <c r="E352" s="122"/>
      <c r="F352" s="110"/>
      <c r="G352" s="61"/>
      <c r="H352" s="123"/>
      <c r="I352" s="111"/>
      <c r="J352" s="110"/>
      <c r="K352" s="190"/>
      <c r="IB352" s="29"/>
      <c r="IC352" s="29"/>
    </row>
    <row r="353" spans="1:237" ht="30.75" customHeight="1">
      <c r="A353" s="98"/>
      <c r="B353" s="61"/>
      <c r="C353" s="247"/>
      <c r="D353" s="248"/>
      <c r="E353" s="249"/>
      <c r="F353" s="110"/>
      <c r="G353" s="61"/>
      <c r="H353" s="123"/>
      <c r="I353" s="111"/>
      <c r="J353" s="110"/>
      <c r="K353" s="190"/>
      <c r="IB353" s="29"/>
      <c r="IC353" s="29"/>
    </row>
    <row r="354" spans="1:237" ht="12.75">
      <c r="A354" s="66"/>
      <c r="B354" s="79" t="s">
        <v>49</v>
      </c>
      <c r="C354" s="79" t="s">
        <v>50</v>
      </c>
      <c r="D354" s="97"/>
      <c r="E354" s="112"/>
      <c r="F354" s="104">
        <f>+F351+F349+F341+F335</f>
        <v>0</v>
      </c>
      <c r="G354" s="61"/>
      <c r="H354" s="110"/>
      <c r="I354" s="111"/>
      <c r="J354" s="110"/>
      <c r="K354" s="190"/>
      <c r="IB354" s="29"/>
      <c r="IC354" s="29"/>
    </row>
    <row r="355" spans="1:237" ht="12.75" thickBot="1">
      <c r="A355" s="124"/>
      <c r="B355" s="77"/>
      <c r="C355" s="77"/>
      <c r="D355" s="125"/>
      <c r="E355" s="126"/>
      <c r="F355" s="126"/>
      <c r="G355" s="77"/>
      <c r="H355" s="126"/>
      <c r="I355" s="126"/>
      <c r="J355" s="126"/>
      <c r="K355" s="191"/>
      <c r="IB355" s="29"/>
      <c r="IC355" s="29"/>
    </row>
    <row r="356" spans="1:237" ht="13.5" thickBot="1">
      <c r="A356" s="98"/>
      <c r="B356" s="79"/>
      <c r="C356" s="79"/>
      <c r="D356" s="109"/>
      <c r="E356" s="110"/>
      <c r="F356" s="110"/>
      <c r="G356" s="99"/>
      <c r="H356" s="110"/>
      <c r="I356" s="110"/>
      <c r="J356" s="110"/>
      <c r="K356" s="190"/>
      <c r="IB356" s="29"/>
      <c r="IC356" s="29"/>
    </row>
    <row r="357" spans="1:237" ht="12.75">
      <c r="A357" s="62" t="s">
        <v>103</v>
      </c>
      <c r="B357" s="93" t="s">
        <v>104</v>
      </c>
      <c r="C357" s="63"/>
      <c r="D357" s="199"/>
      <c r="E357" s="144"/>
      <c r="F357" s="144"/>
      <c r="G357" s="143"/>
      <c r="H357" s="144"/>
      <c r="I357" s="128"/>
      <c r="J357" s="144"/>
      <c r="K357" s="200"/>
      <c r="IB357" s="29"/>
      <c r="IC357" s="29"/>
    </row>
    <row r="358" spans="1:237" ht="12.75">
      <c r="A358" s="98"/>
      <c r="B358" s="61"/>
      <c r="C358" s="216" t="s">
        <v>478</v>
      </c>
      <c r="D358" s="217"/>
      <c r="E358" s="218"/>
      <c r="F358" s="218"/>
      <c r="G358" s="99"/>
      <c r="H358" s="110"/>
      <c r="I358" s="110"/>
      <c r="J358" s="110"/>
      <c r="K358" s="190"/>
      <c r="IB358" s="29"/>
      <c r="IC358" s="29"/>
    </row>
    <row r="359" spans="1:237" ht="12.75">
      <c r="A359" s="98"/>
      <c r="B359" s="79" t="s">
        <v>25</v>
      </c>
      <c r="C359" s="100" t="s">
        <v>26</v>
      </c>
      <c r="D359" s="109"/>
      <c r="E359" s="110"/>
      <c r="F359" s="110"/>
      <c r="G359" s="99"/>
      <c r="H359" s="110"/>
      <c r="I359" s="110"/>
      <c r="J359" s="110"/>
      <c r="K359" s="190"/>
      <c r="IB359" s="29"/>
      <c r="IC359" s="29"/>
    </row>
    <row r="360" spans="1:237" ht="12.75">
      <c r="A360" s="98"/>
      <c r="B360" s="61"/>
      <c r="C360" s="101" t="s">
        <v>105</v>
      </c>
      <c r="D360" s="102"/>
      <c r="E360" s="103"/>
      <c r="F360" s="104">
        <f aca="true" t="shared" si="32" ref="F360:F369">$D360*E360*$K$6</f>
        <v>0</v>
      </c>
      <c r="G360" s="105">
        <v>6</v>
      </c>
      <c r="H360" s="104">
        <f>IF(G360&lt;1,0,VLOOKUP($G360,dol_sal!$B$9:$D$18,3)*(1+J$10))</f>
        <v>57527.105918598296</v>
      </c>
      <c r="I360" s="104">
        <f aca="true" t="shared" si="33" ref="I360:I369">IF(D360=0,0,(H360-E$375)/(1+E$374))</f>
        <v>0</v>
      </c>
      <c r="J360" s="104">
        <f aca="true" t="shared" si="34" ref="J360:J369">$D360*H360</f>
        <v>0</v>
      </c>
      <c r="K360" s="187">
        <f aca="true" t="shared" si="35" ref="K360:K369">IF(I360=0,"",+E360/I360)</f>
      </c>
      <c r="IB360" s="29"/>
      <c r="IC360" s="29"/>
    </row>
    <row r="361" spans="1:237" ht="12.75">
      <c r="A361" s="98"/>
      <c r="B361" s="61"/>
      <c r="C361" s="101" t="s">
        <v>106</v>
      </c>
      <c r="D361" s="102"/>
      <c r="E361" s="103"/>
      <c r="F361" s="104">
        <f t="shared" si="32"/>
        <v>0</v>
      </c>
      <c r="G361" s="105">
        <v>3</v>
      </c>
      <c r="H361" s="104">
        <f>IF(G361&lt;1,0,VLOOKUP($G361,dol_sal!$B$9:$D$18,3)*(1+J$10))</f>
        <v>37517.93785187153</v>
      </c>
      <c r="I361" s="104">
        <f t="shared" si="33"/>
        <v>0</v>
      </c>
      <c r="J361" s="104">
        <f t="shared" si="34"/>
        <v>0</v>
      </c>
      <c r="K361" s="187">
        <f t="shared" si="35"/>
      </c>
      <c r="IB361" s="29"/>
      <c r="IC361" s="29"/>
    </row>
    <row r="362" spans="1:237" ht="12.75">
      <c r="A362" s="98"/>
      <c r="B362" s="61"/>
      <c r="C362" s="214" t="s">
        <v>477</v>
      </c>
      <c r="D362" s="102"/>
      <c r="E362" s="103"/>
      <c r="F362" s="104">
        <f>$D362*E362*$K$6</f>
        <v>0</v>
      </c>
      <c r="G362" s="215">
        <v>4</v>
      </c>
      <c r="H362" s="104">
        <f>IF(G362&lt;1,0,VLOOKUP($G362,dol_sal!$B$9:$D$18,3)*(1+J$10))</f>
        <v>45021.525422245846</v>
      </c>
      <c r="I362" s="104">
        <f t="shared" si="33"/>
        <v>0</v>
      </c>
      <c r="J362" s="104">
        <f t="shared" si="34"/>
        <v>0</v>
      </c>
      <c r="K362" s="187">
        <f t="shared" si="35"/>
      </c>
      <c r="IB362" s="29"/>
      <c r="IC362" s="29"/>
    </row>
    <row r="363" spans="1:237" ht="12.75">
      <c r="A363" s="98"/>
      <c r="B363" s="61"/>
      <c r="C363" s="101" t="s">
        <v>35</v>
      </c>
      <c r="D363" s="102"/>
      <c r="E363" s="103"/>
      <c r="F363" s="104">
        <f t="shared" si="32"/>
        <v>0</v>
      </c>
      <c r="G363" s="105">
        <v>2</v>
      </c>
      <c r="H363" s="104">
        <f>IF(G363&lt;1,0,VLOOKUP($G363,dol_sal!$B$9:$D$18,3)*(1+J$10))</f>
        <v>32515.94492589338</v>
      </c>
      <c r="I363" s="104">
        <f t="shared" si="33"/>
        <v>0</v>
      </c>
      <c r="J363" s="104">
        <f t="shared" si="34"/>
        <v>0</v>
      </c>
      <c r="K363" s="187">
        <f t="shared" si="35"/>
      </c>
      <c r="IB363" s="29"/>
      <c r="IC363" s="29"/>
    </row>
    <row r="364" spans="1:237" ht="12.75">
      <c r="A364" s="98"/>
      <c r="B364" s="61"/>
      <c r="C364" s="106" t="s">
        <v>36</v>
      </c>
      <c r="D364" s="102"/>
      <c r="E364" s="103"/>
      <c r="F364" s="104">
        <f t="shared" si="32"/>
        <v>0</v>
      </c>
      <c r="G364" s="108">
        <v>0</v>
      </c>
      <c r="H364" s="104">
        <f>IF(G364&lt;1,0,VLOOKUP($G364,dol_sal!$B$9:$D$18,3)*(1+J$10))</f>
        <v>0</v>
      </c>
      <c r="I364" s="104">
        <f t="shared" si="33"/>
        <v>0</v>
      </c>
      <c r="J364" s="104">
        <f t="shared" si="34"/>
        <v>0</v>
      </c>
      <c r="K364" s="187">
        <f t="shared" si="35"/>
      </c>
      <c r="IB364" s="29"/>
      <c r="IC364" s="29"/>
    </row>
    <row r="365" spans="1:237" ht="12.75">
      <c r="A365" s="98"/>
      <c r="B365" s="61"/>
      <c r="C365" s="106" t="s">
        <v>36</v>
      </c>
      <c r="D365" s="102"/>
      <c r="E365" s="103"/>
      <c r="F365" s="104">
        <f t="shared" si="32"/>
        <v>0</v>
      </c>
      <c r="G365" s="108">
        <v>0</v>
      </c>
      <c r="H365" s="104">
        <f>IF(G365&lt;1,0,VLOOKUP($G365,dol_sal!$B$9:$D$18,3)*(1+J$10))</f>
        <v>0</v>
      </c>
      <c r="I365" s="104">
        <f t="shared" si="33"/>
        <v>0</v>
      </c>
      <c r="J365" s="104">
        <f t="shared" si="34"/>
        <v>0</v>
      </c>
      <c r="K365" s="187">
        <f t="shared" si="35"/>
      </c>
      <c r="IB365" s="29"/>
      <c r="IC365" s="29"/>
    </row>
    <row r="366" spans="1:237" ht="12.75">
      <c r="A366" s="98"/>
      <c r="B366" s="61"/>
      <c r="C366" s="106" t="s">
        <v>36</v>
      </c>
      <c r="D366" s="102"/>
      <c r="E366" s="103"/>
      <c r="F366" s="104">
        <f t="shared" si="32"/>
        <v>0</v>
      </c>
      <c r="G366" s="108">
        <v>0</v>
      </c>
      <c r="H366" s="104">
        <f>IF(G366&lt;1,0,VLOOKUP($G366,dol_sal!$B$9:$D$18,3)*(1+J$10))</f>
        <v>0</v>
      </c>
      <c r="I366" s="104">
        <f t="shared" si="33"/>
        <v>0</v>
      </c>
      <c r="J366" s="104">
        <f t="shared" si="34"/>
        <v>0</v>
      </c>
      <c r="K366" s="187">
        <f t="shared" si="35"/>
      </c>
      <c r="IB366" s="29"/>
      <c r="IC366" s="29"/>
    </row>
    <row r="367" spans="1:237" ht="12.75">
      <c r="A367" s="98"/>
      <c r="B367" s="61"/>
      <c r="C367" s="106" t="s">
        <v>36</v>
      </c>
      <c r="D367" s="102"/>
      <c r="E367" s="103"/>
      <c r="F367" s="104">
        <f t="shared" si="32"/>
        <v>0</v>
      </c>
      <c r="G367" s="108">
        <v>0</v>
      </c>
      <c r="H367" s="104">
        <f>IF(G367&lt;1,0,VLOOKUP($G367,dol_sal!$B$9:$D$18,3)*(1+J$10))</f>
        <v>0</v>
      </c>
      <c r="I367" s="104">
        <f t="shared" si="33"/>
        <v>0</v>
      </c>
      <c r="J367" s="104">
        <f t="shared" si="34"/>
        <v>0</v>
      </c>
      <c r="K367" s="187">
        <f t="shared" si="35"/>
      </c>
      <c r="IB367" s="29"/>
      <c r="IC367" s="29"/>
    </row>
    <row r="368" spans="1:237" ht="12.75">
      <c r="A368" s="98"/>
      <c r="B368" s="61"/>
      <c r="C368" s="106" t="s">
        <v>36</v>
      </c>
      <c r="D368" s="102"/>
      <c r="E368" s="103"/>
      <c r="F368" s="104">
        <f t="shared" si="32"/>
        <v>0</v>
      </c>
      <c r="G368" s="108">
        <v>0</v>
      </c>
      <c r="H368" s="104">
        <f>IF(G368&lt;1,0,VLOOKUP($G368,dol_sal!$B$9:$D$18,3)*(1+J$10))</f>
        <v>0</v>
      </c>
      <c r="I368" s="104">
        <f t="shared" si="33"/>
        <v>0</v>
      </c>
      <c r="J368" s="104">
        <f t="shared" si="34"/>
        <v>0</v>
      </c>
      <c r="K368" s="187">
        <f t="shared" si="35"/>
      </c>
      <c r="IB368" s="29"/>
      <c r="IC368" s="29"/>
    </row>
    <row r="369" spans="1:237" ht="12.75">
      <c r="A369" s="98"/>
      <c r="B369" s="61"/>
      <c r="C369" s="106" t="s">
        <v>36</v>
      </c>
      <c r="D369" s="102"/>
      <c r="E369" s="103"/>
      <c r="F369" s="104">
        <f t="shared" si="32"/>
        <v>0</v>
      </c>
      <c r="G369" s="108">
        <v>0</v>
      </c>
      <c r="H369" s="104">
        <f>IF(G369&lt;1,0,VLOOKUP($G369,dol_sal!$B$9:$D$18,3)*(1+J$10))</f>
        <v>0</v>
      </c>
      <c r="I369" s="104">
        <f t="shared" si="33"/>
        <v>0</v>
      </c>
      <c r="J369" s="104">
        <f t="shared" si="34"/>
        <v>0</v>
      </c>
      <c r="K369" s="187">
        <f t="shared" si="35"/>
      </c>
      <c r="IB369" s="29"/>
      <c r="IC369" s="29"/>
    </row>
    <row r="370" spans="1:237" ht="12.75">
      <c r="A370" s="98"/>
      <c r="B370" s="61"/>
      <c r="C370" s="79"/>
      <c r="D370" s="109"/>
      <c r="E370" s="110"/>
      <c r="F370" s="110"/>
      <c r="G370" s="61"/>
      <c r="H370" s="110"/>
      <c r="I370" s="110"/>
      <c r="J370" s="110"/>
      <c r="K370" s="190"/>
      <c r="IB370" s="29"/>
      <c r="IC370" s="29"/>
    </row>
    <row r="371" spans="1:237" ht="12.75">
      <c r="A371" s="98"/>
      <c r="B371" s="61"/>
      <c r="C371" s="79" t="s">
        <v>37</v>
      </c>
      <c r="D371" s="132">
        <f>SUM(D359:D370)</f>
        <v>0</v>
      </c>
      <c r="E371" s="110"/>
      <c r="F371" s="104">
        <f>SUM(F359:F370)</f>
        <v>0</v>
      </c>
      <c r="G371" s="61"/>
      <c r="H371" s="110"/>
      <c r="I371" s="114"/>
      <c r="J371" s="115"/>
      <c r="K371" s="193"/>
      <c r="IB371" s="29"/>
      <c r="IC371" s="29"/>
    </row>
    <row r="372" spans="1:237" ht="12.75">
      <c r="A372" s="98"/>
      <c r="B372" s="116"/>
      <c r="C372" s="79"/>
      <c r="D372" s="109"/>
      <c r="E372" s="110"/>
      <c r="F372" s="110"/>
      <c r="G372" s="61"/>
      <c r="H372" s="110"/>
      <c r="I372" s="111"/>
      <c r="J372" s="110"/>
      <c r="K372" s="190"/>
      <c r="IB372" s="29"/>
      <c r="IC372" s="29"/>
    </row>
    <row r="373" spans="1:237" ht="12.75">
      <c r="A373" s="98"/>
      <c r="B373" s="79" t="s">
        <v>38</v>
      </c>
      <c r="C373" s="100" t="s">
        <v>39</v>
      </c>
      <c r="D373" s="99"/>
      <c r="E373" s="110"/>
      <c r="F373" s="61"/>
      <c r="G373" s="61"/>
      <c r="H373" s="110"/>
      <c r="I373" s="81"/>
      <c r="J373" s="64"/>
      <c r="K373" s="87"/>
      <c r="IB373" s="29"/>
      <c r="IC373" s="29"/>
    </row>
    <row r="374" spans="1:237" ht="12.75">
      <c r="A374" s="98"/>
      <c r="B374" s="79"/>
      <c r="C374" s="85" t="s">
        <v>219</v>
      </c>
      <c r="D374" s="99"/>
      <c r="E374" s="158"/>
      <c r="F374" s="151">
        <f>F371*E374</f>
        <v>0</v>
      </c>
      <c r="G374" s="85"/>
      <c r="H374" s="61"/>
      <c r="I374" s="114"/>
      <c r="J374" s="115"/>
      <c r="K374" s="189"/>
      <c r="IB374" s="29"/>
      <c r="IC374" s="29"/>
    </row>
    <row r="375" spans="1:237" ht="12.75">
      <c r="A375" s="98"/>
      <c r="B375" s="79"/>
      <c r="C375" s="85" t="s">
        <v>220</v>
      </c>
      <c r="D375" s="99"/>
      <c r="E375" s="117" t="e">
        <f>+F375/D371</f>
        <v>#DIV/0!</v>
      </c>
      <c r="F375" s="103"/>
      <c r="G375" s="85" t="s">
        <v>444</v>
      </c>
      <c r="H375" s="61"/>
      <c r="I375" s="114"/>
      <c r="J375" s="115"/>
      <c r="K375" s="189"/>
      <c r="IB375" s="29"/>
      <c r="IC375" s="29"/>
    </row>
    <row r="376" spans="1:237" ht="12.75">
      <c r="A376" s="98"/>
      <c r="B376" s="79"/>
      <c r="C376" s="100"/>
      <c r="D376" s="99"/>
      <c r="E376" s="110"/>
      <c r="F376" s="61"/>
      <c r="G376" s="61"/>
      <c r="H376" s="110"/>
      <c r="I376" s="114"/>
      <c r="J376" s="115"/>
      <c r="K376" s="189"/>
      <c r="IB376" s="29"/>
      <c r="IC376" s="29"/>
    </row>
    <row r="377" spans="1:237" ht="12.75">
      <c r="A377" s="98"/>
      <c r="B377" s="79"/>
      <c r="C377" s="85" t="s">
        <v>218</v>
      </c>
      <c r="D377" s="80"/>
      <c r="E377" s="61"/>
      <c r="F377" s="118">
        <f>+F375+F374</f>
        <v>0</v>
      </c>
      <c r="G377" s="183" t="e">
        <f>+F377/F371</f>
        <v>#DIV/0!</v>
      </c>
      <c r="H377" s="61"/>
      <c r="I377" s="114"/>
      <c r="J377" s="115"/>
      <c r="K377" s="189"/>
      <c r="IB377" s="29"/>
      <c r="IC377" s="29"/>
    </row>
    <row r="378" spans="1:237" ht="12.75">
      <c r="A378" s="98"/>
      <c r="B378" s="116"/>
      <c r="C378" s="85"/>
      <c r="D378" s="109"/>
      <c r="E378" s="61"/>
      <c r="F378" s="61"/>
      <c r="G378" s="61"/>
      <c r="H378" s="110"/>
      <c r="I378" s="111"/>
      <c r="J378" s="110"/>
      <c r="K378" s="190"/>
      <c r="IB378" s="29"/>
      <c r="IC378" s="29"/>
    </row>
    <row r="379" spans="1:237" ht="12.75">
      <c r="A379" s="98"/>
      <c r="B379" s="79" t="s">
        <v>40</v>
      </c>
      <c r="C379" s="100" t="s">
        <v>41</v>
      </c>
      <c r="D379" s="119"/>
      <c r="E379" s="110"/>
      <c r="F379" s="110"/>
      <c r="G379" s="99"/>
      <c r="H379" s="110"/>
      <c r="I379" s="111"/>
      <c r="J379" s="110"/>
      <c r="K379" s="190"/>
      <c r="IB379" s="29"/>
      <c r="IC379" s="29"/>
    </row>
    <row r="380" spans="1:237" ht="12.75">
      <c r="A380" s="98"/>
      <c r="B380" s="61"/>
      <c r="C380" s="79" t="s">
        <v>42</v>
      </c>
      <c r="D380" s="109"/>
      <c r="E380" s="158"/>
      <c r="F380" s="182">
        <f>SUM(F371+F377)*E380*-1</f>
        <v>0</v>
      </c>
      <c r="G380" s="150">
        <f>+E380</f>
        <v>0</v>
      </c>
      <c r="H380" s="110"/>
      <c r="I380" s="111"/>
      <c r="J380" s="110"/>
      <c r="K380" s="190"/>
      <c r="IB380" s="29"/>
      <c r="IC380" s="29"/>
    </row>
    <row r="381" spans="1:237" ht="12.75">
      <c r="A381" s="98"/>
      <c r="B381" s="61"/>
      <c r="C381" s="79" t="s">
        <v>462</v>
      </c>
      <c r="D381" s="109"/>
      <c r="E381" s="110"/>
      <c r="F381" s="103">
        <v>0</v>
      </c>
      <c r="G381" s="150" t="e">
        <f>+$F381/SUM($F$40+$F$34)</f>
        <v>#DIV/0!</v>
      </c>
      <c r="H381" s="110"/>
      <c r="I381" s="111"/>
      <c r="J381" s="110"/>
      <c r="K381" s="190"/>
      <c r="IB381" s="29"/>
      <c r="IC381" s="29"/>
    </row>
    <row r="382" spans="1:237" ht="12.75">
      <c r="A382" s="98"/>
      <c r="B382" s="61"/>
      <c r="C382" s="79" t="s">
        <v>43</v>
      </c>
      <c r="D382" s="99"/>
      <c r="E382" s="110"/>
      <c r="F382" s="103">
        <v>0</v>
      </c>
      <c r="G382" s="150" t="e">
        <f>+$F382/SUM($F$40+$F$34)</f>
        <v>#DIV/0!</v>
      </c>
      <c r="H382" s="110"/>
      <c r="I382" s="111"/>
      <c r="J382" s="110"/>
      <c r="K382" s="190"/>
      <c r="IB382" s="29"/>
      <c r="IC382" s="29"/>
    </row>
    <row r="383" spans="1:237" ht="12.75">
      <c r="A383" s="98"/>
      <c r="B383" s="61"/>
      <c r="C383" s="79" t="s">
        <v>44</v>
      </c>
      <c r="D383" s="109"/>
      <c r="E383" s="110"/>
      <c r="F383" s="103">
        <v>0</v>
      </c>
      <c r="G383" s="150" t="e">
        <f>+$F383/SUM($F$40+$F$34)</f>
        <v>#DIV/0!</v>
      </c>
      <c r="H383" s="110"/>
      <c r="I383" s="111"/>
      <c r="J383" s="110"/>
      <c r="K383" s="190"/>
      <c r="IB383" s="29"/>
      <c r="IC383" s="29"/>
    </row>
    <row r="384" spans="1:237" ht="12.75">
      <c r="A384" s="98"/>
      <c r="B384" s="61"/>
      <c r="C384" s="100"/>
      <c r="D384" s="99"/>
      <c r="E384" s="110"/>
      <c r="F384" s="110"/>
      <c r="G384" s="61"/>
      <c r="H384" s="110"/>
      <c r="I384" s="111"/>
      <c r="J384" s="110"/>
      <c r="K384" s="190"/>
      <c r="IB384" s="29"/>
      <c r="IC384" s="29"/>
    </row>
    <row r="385" spans="1:237" ht="15" customHeight="1">
      <c r="A385" s="98"/>
      <c r="B385" s="61"/>
      <c r="C385" s="79" t="s">
        <v>45</v>
      </c>
      <c r="D385" s="109"/>
      <c r="E385" s="110"/>
      <c r="F385" s="104">
        <f>SUM(F380:F384)</f>
        <v>0</v>
      </c>
      <c r="G385" s="61"/>
      <c r="H385" s="110"/>
      <c r="I385" s="111"/>
      <c r="J385" s="110"/>
      <c r="K385" s="190"/>
      <c r="IB385" s="29"/>
      <c r="IC385" s="29"/>
    </row>
    <row r="386" spans="1:237" ht="12.75">
      <c r="A386" s="98"/>
      <c r="B386" s="61"/>
      <c r="C386" s="79"/>
      <c r="D386" s="109"/>
      <c r="E386" s="110"/>
      <c r="F386" s="110"/>
      <c r="G386" s="61"/>
      <c r="H386" s="110"/>
      <c r="I386" s="111"/>
      <c r="J386" s="110"/>
      <c r="K386" s="190"/>
      <c r="IB386" s="29"/>
      <c r="IC386" s="29"/>
    </row>
    <row r="387" spans="1:237" ht="12.75">
      <c r="A387" s="98"/>
      <c r="B387" s="79" t="s">
        <v>46</v>
      </c>
      <c r="C387" s="79" t="s">
        <v>47</v>
      </c>
      <c r="D387" s="99"/>
      <c r="E387" s="110"/>
      <c r="F387" s="103">
        <v>0</v>
      </c>
      <c r="G387" s="61"/>
      <c r="H387" s="110"/>
      <c r="I387" s="111"/>
      <c r="J387" s="110"/>
      <c r="K387" s="190"/>
      <c r="IB387" s="29"/>
      <c r="IC387" s="29"/>
    </row>
    <row r="388" spans="1:237" ht="12.75">
      <c r="A388" s="98"/>
      <c r="B388" s="61"/>
      <c r="C388" s="120" t="s">
        <v>48</v>
      </c>
      <c r="D388" s="121"/>
      <c r="E388" s="122"/>
      <c r="F388" s="110"/>
      <c r="G388" s="61"/>
      <c r="H388" s="123"/>
      <c r="I388" s="111"/>
      <c r="J388" s="110"/>
      <c r="K388" s="190"/>
      <c r="IB388" s="29"/>
      <c r="IC388" s="29"/>
    </row>
    <row r="389" spans="1:237" ht="12.75">
      <c r="A389" s="98"/>
      <c r="B389" s="61"/>
      <c r="C389" s="247"/>
      <c r="D389" s="248"/>
      <c r="E389" s="249"/>
      <c r="F389" s="110"/>
      <c r="G389" s="61"/>
      <c r="H389" s="123"/>
      <c r="I389" s="111"/>
      <c r="J389" s="110"/>
      <c r="K389" s="190"/>
      <c r="IB389" s="29"/>
      <c r="IC389" s="29"/>
    </row>
    <row r="390" spans="1:237" ht="30.75" customHeight="1">
      <c r="A390" s="98"/>
      <c r="B390" s="79" t="s">
        <v>49</v>
      </c>
      <c r="C390" s="79" t="s">
        <v>50</v>
      </c>
      <c r="D390" s="97"/>
      <c r="E390" s="112"/>
      <c r="F390" s="104">
        <f>+F387+F385+F377+F371</f>
        <v>0</v>
      </c>
      <c r="G390" s="61"/>
      <c r="H390" s="110"/>
      <c r="I390" s="111"/>
      <c r="J390" s="110"/>
      <c r="K390" s="190"/>
      <c r="IB390" s="29"/>
      <c r="IC390" s="29"/>
    </row>
    <row r="391" spans="1:237" ht="12">
      <c r="A391" s="66"/>
      <c r="B391" s="61"/>
      <c r="C391" s="61"/>
      <c r="D391" s="99"/>
      <c r="E391" s="110"/>
      <c r="F391" s="110"/>
      <c r="G391" s="61"/>
      <c r="H391" s="110"/>
      <c r="I391" s="111"/>
      <c r="J391" s="110"/>
      <c r="K391" s="190"/>
      <c r="IB391" s="29"/>
      <c r="IC391" s="29"/>
    </row>
    <row r="392" spans="1:237" ht="12.75" thickBot="1">
      <c r="A392" s="124"/>
      <c r="B392" s="77"/>
      <c r="C392" s="77"/>
      <c r="D392" s="125"/>
      <c r="E392" s="126"/>
      <c r="F392" s="126"/>
      <c r="G392" s="126"/>
      <c r="H392" s="77"/>
      <c r="I392" s="126"/>
      <c r="J392" s="126"/>
      <c r="K392" s="195"/>
      <c r="IC392" s="29"/>
    </row>
    <row r="393" spans="1:11" ht="13.5" thickBot="1">
      <c r="A393" s="134"/>
      <c r="B393" s="79"/>
      <c r="C393" s="79"/>
      <c r="D393" s="109"/>
      <c r="E393" s="61"/>
      <c r="F393" s="61"/>
      <c r="G393" s="61"/>
      <c r="H393" s="99"/>
      <c r="I393" s="110"/>
      <c r="J393" s="110"/>
      <c r="K393" s="196"/>
    </row>
    <row r="394" spans="1:237" ht="12.75">
      <c r="A394" s="62" t="s">
        <v>413</v>
      </c>
      <c r="B394" s="93" t="s">
        <v>464</v>
      </c>
      <c r="C394" s="63"/>
      <c r="D394" s="199"/>
      <c r="E394" s="144"/>
      <c r="F394" s="144"/>
      <c r="G394" s="143"/>
      <c r="H394" s="144"/>
      <c r="I394" s="128"/>
      <c r="J394" s="144"/>
      <c r="K394" s="200"/>
      <c r="IB394" s="29"/>
      <c r="IC394" s="29"/>
    </row>
    <row r="395" spans="1:237" ht="12.75">
      <c r="A395" s="98"/>
      <c r="B395" s="61"/>
      <c r="C395" s="79"/>
      <c r="D395" s="109"/>
      <c r="E395" s="110"/>
      <c r="F395" s="110"/>
      <c r="G395" s="99"/>
      <c r="H395" s="110"/>
      <c r="I395" s="110"/>
      <c r="J395" s="110"/>
      <c r="K395" s="190"/>
      <c r="IB395" s="29"/>
      <c r="IC395" s="29"/>
    </row>
    <row r="396" spans="1:237" ht="12.75">
      <c r="A396" s="98"/>
      <c r="B396" s="79" t="s">
        <v>25</v>
      </c>
      <c r="C396" s="100" t="s">
        <v>26</v>
      </c>
      <c r="D396" s="109"/>
      <c r="E396" s="110"/>
      <c r="F396" s="110"/>
      <c r="G396" s="99"/>
      <c r="H396" s="110"/>
      <c r="I396" s="110"/>
      <c r="J396" s="110"/>
      <c r="K396" s="190"/>
      <c r="IB396" s="29"/>
      <c r="IC396" s="29"/>
    </row>
    <row r="397" spans="1:237" ht="12.75">
      <c r="A397" s="98"/>
      <c r="B397" s="61"/>
      <c r="C397" s="101" t="s">
        <v>414</v>
      </c>
      <c r="D397" s="102"/>
      <c r="E397" s="103"/>
      <c r="F397" s="104">
        <f aca="true" t="shared" si="36" ref="F397:F406">$D397*E397*$K$6</f>
        <v>0</v>
      </c>
      <c r="G397" s="105">
        <v>8</v>
      </c>
      <c r="H397" s="104">
        <f>IF(G397&lt;1,0,VLOOKUP($G397,dol_sal!$B$9:$D$18,3)*(1+J$10))</f>
        <v>80037.86862972121</v>
      </c>
      <c r="I397" s="104">
        <f aca="true" t="shared" si="37" ref="I397:I406">IF(D397=0,0,(H397-E$375)/(1+E$374))</f>
        <v>0</v>
      </c>
      <c r="J397" s="104">
        <f aca="true" t="shared" si="38" ref="J397:J406">$D397*H397</f>
        <v>0</v>
      </c>
      <c r="K397" s="187">
        <f aca="true" t="shared" si="39" ref="K397:K406">IF(I397=0,"",+E397/I397)</f>
      </c>
      <c r="IB397" s="29"/>
      <c r="IC397" s="29"/>
    </row>
    <row r="398" spans="1:237" ht="12.75">
      <c r="A398" s="98"/>
      <c r="B398" s="61"/>
      <c r="C398" s="101" t="s">
        <v>415</v>
      </c>
      <c r="D398" s="102"/>
      <c r="E398" s="103"/>
      <c r="F398" s="104">
        <f t="shared" si="36"/>
        <v>0</v>
      </c>
      <c r="G398" s="105">
        <v>6</v>
      </c>
      <c r="H398" s="104">
        <f>IF(G398&lt;1,0,VLOOKUP($G398,dol_sal!$B$9:$D$18,3)*(1+J$10))</f>
        <v>57527.105918598296</v>
      </c>
      <c r="I398" s="104">
        <f t="shared" si="37"/>
        <v>0</v>
      </c>
      <c r="J398" s="104">
        <f t="shared" si="38"/>
        <v>0</v>
      </c>
      <c r="K398" s="187">
        <f t="shared" si="39"/>
      </c>
      <c r="IB398" s="29"/>
      <c r="IC398" s="29"/>
    </row>
    <row r="399" spans="1:237" ht="12.75">
      <c r="A399" s="98"/>
      <c r="B399" s="61"/>
      <c r="C399" s="101" t="s">
        <v>416</v>
      </c>
      <c r="D399" s="102"/>
      <c r="E399" s="103"/>
      <c r="F399" s="104">
        <f t="shared" si="36"/>
        <v>0</v>
      </c>
      <c r="G399" s="105">
        <v>5</v>
      </c>
      <c r="H399" s="104">
        <f>IF(G399&lt;1,0,VLOOKUP($G399,dol_sal!$B$9:$D$18,3)*(1+J$10))</f>
        <v>51274.913851829144</v>
      </c>
      <c r="I399" s="104">
        <f t="shared" si="37"/>
        <v>0</v>
      </c>
      <c r="J399" s="104">
        <f t="shared" si="38"/>
        <v>0</v>
      </c>
      <c r="K399" s="187">
        <f t="shared" si="39"/>
      </c>
      <c r="IB399" s="29"/>
      <c r="IC399" s="29"/>
    </row>
    <row r="400" spans="1:237" ht="12.75">
      <c r="A400" s="98"/>
      <c r="B400" s="61"/>
      <c r="C400" s="101" t="s">
        <v>417</v>
      </c>
      <c r="D400" s="102"/>
      <c r="E400" s="103"/>
      <c r="F400" s="104">
        <f t="shared" si="36"/>
        <v>0</v>
      </c>
      <c r="G400" s="152">
        <v>3</v>
      </c>
      <c r="H400" s="104">
        <f>IF(G400&lt;1,0,VLOOKUP($G400,dol_sal!$B$9:$D$18,3)*(1+J$10))</f>
        <v>37517.93785187153</v>
      </c>
      <c r="I400" s="104">
        <f t="shared" si="37"/>
        <v>0</v>
      </c>
      <c r="J400" s="104">
        <f t="shared" si="38"/>
        <v>0</v>
      </c>
      <c r="K400" s="187">
        <f t="shared" si="39"/>
      </c>
      <c r="IB400" s="29"/>
      <c r="IC400" s="29"/>
    </row>
    <row r="401" spans="1:237" ht="12.75">
      <c r="A401" s="98"/>
      <c r="B401" s="61"/>
      <c r="C401" s="106" t="s">
        <v>239</v>
      </c>
      <c r="D401" s="102"/>
      <c r="E401" s="103"/>
      <c r="F401" s="104">
        <f t="shared" si="36"/>
        <v>0</v>
      </c>
      <c r="G401" s="108">
        <v>0</v>
      </c>
      <c r="H401" s="104">
        <f>IF(G401&lt;1,0,VLOOKUP($G401,dol_sal!$B$9:$D$18,3)*(1+J$10))</f>
        <v>0</v>
      </c>
      <c r="I401" s="104">
        <f t="shared" si="37"/>
        <v>0</v>
      </c>
      <c r="J401" s="104">
        <f t="shared" si="38"/>
        <v>0</v>
      </c>
      <c r="K401" s="187">
        <f t="shared" si="39"/>
      </c>
      <c r="IB401" s="29"/>
      <c r="IC401" s="29"/>
    </row>
    <row r="402" spans="1:237" ht="12.75">
      <c r="A402" s="98"/>
      <c r="B402" s="61"/>
      <c r="C402" s="106" t="s">
        <v>36</v>
      </c>
      <c r="D402" s="102"/>
      <c r="E402" s="103"/>
      <c r="F402" s="104">
        <f t="shared" si="36"/>
        <v>0</v>
      </c>
      <c r="G402" s="108">
        <v>0</v>
      </c>
      <c r="H402" s="104">
        <f>IF(G402&lt;1,0,VLOOKUP($G402,dol_sal!$B$9:$D$18,3)*(1+J$10))</f>
        <v>0</v>
      </c>
      <c r="I402" s="104">
        <f t="shared" si="37"/>
        <v>0</v>
      </c>
      <c r="J402" s="104">
        <f t="shared" si="38"/>
        <v>0</v>
      </c>
      <c r="K402" s="187">
        <f t="shared" si="39"/>
      </c>
      <c r="IB402" s="29"/>
      <c r="IC402" s="29"/>
    </row>
    <row r="403" spans="1:237" ht="12.75">
      <c r="A403" s="98"/>
      <c r="B403" s="61"/>
      <c r="C403" s="106" t="s">
        <v>36</v>
      </c>
      <c r="D403" s="102"/>
      <c r="E403" s="103"/>
      <c r="F403" s="104">
        <f t="shared" si="36"/>
        <v>0</v>
      </c>
      <c r="G403" s="108">
        <v>0</v>
      </c>
      <c r="H403" s="104">
        <f>IF(G403&lt;1,0,VLOOKUP($G403,dol_sal!$B$9:$D$18,3)*(1+J$10))</f>
        <v>0</v>
      </c>
      <c r="I403" s="104">
        <f t="shared" si="37"/>
        <v>0</v>
      </c>
      <c r="J403" s="104">
        <f t="shared" si="38"/>
        <v>0</v>
      </c>
      <c r="K403" s="187">
        <f t="shared" si="39"/>
      </c>
      <c r="IB403" s="29"/>
      <c r="IC403" s="29"/>
    </row>
    <row r="404" spans="1:237" ht="12.75">
      <c r="A404" s="98"/>
      <c r="B404" s="61"/>
      <c r="C404" s="106" t="s">
        <v>36</v>
      </c>
      <c r="D404" s="102"/>
      <c r="E404" s="103"/>
      <c r="F404" s="104">
        <f t="shared" si="36"/>
        <v>0</v>
      </c>
      <c r="G404" s="108">
        <v>0</v>
      </c>
      <c r="H404" s="104">
        <f>IF(G404&lt;1,0,VLOOKUP($G404,dol_sal!$B$9:$D$18,3)*(1+J$10))</f>
        <v>0</v>
      </c>
      <c r="I404" s="104">
        <f t="shared" si="37"/>
        <v>0</v>
      </c>
      <c r="J404" s="104">
        <f t="shared" si="38"/>
        <v>0</v>
      </c>
      <c r="K404" s="187">
        <f t="shared" si="39"/>
      </c>
      <c r="IB404" s="29"/>
      <c r="IC404" s="29"/>
    </row>
    <row r="405" spans="1:237" ht="12.75">
      <c r="A405" s="98"/>
      <c r="B405" s="61"/>
      <c r="C405" s="106" t="s">
        <v>36</v>
      </c>
      <c r="D405" s="102"/>
      <c r="E405" s="103"/>
      <c r="F405" s="104">
        <f t="shared" si="36"/>
        <v>0</v>
      </c>
      <c r="G405" s="108">
        <v>0</v>
      </c>
      <c r="H405" s="104">
        <f>IF(G405&lt;1,0,VLOOKUP($G405,dol_sal!$B$9:$D$18,3)*(1+J$10))</f>
        <v>0</v>
      </c>
      <c r="I405" s="104">
        <f t="shared" si="37"/>
        <v>0</v>
      </c>
      <c r="J405" s="104">
        <f t="shared" si="38"/>
        <v>0</v>
      </c>
      <c r="K405" s="187">
        <f t="shared" si="39"/>
      </c>
      <c r="IB405" s="29"/>
      <c r="IC405" s="29"/>
    </row>
    <row r="406" spans="1:237" ht="12.75">
      <c r="A406" s="98"/>
      <c r="B406" s="61"/>
      <c r="C406" s="106" t="s">
        <v>36</v>
      </c>
      <c r="D406" s="102"/>
      <c r="E406" s="103"/>
      <c r="F406" s="104">
        <f t="shared" si="36"/>
        <v>0</v>
      </c>
      <c r="G406" s="108">
        <v>0</v>
      </c>
      <c r="H406" s="104">
        <f>IF(G406&lt;1,0,VLOOKUP($G406,dol_sal!$B$9:$D$18,3)*(1+J$10))</f>
        <v>0</v>
      </c>
      <c r="I406" s="104">
        <f t="shared" si="37"/>
        <v>0</v>
      </c>
      <c r="J406" s="104">
        <f t="shared" si="38"/>
        <v>0</v>
      </c>
      <c r="K406" s="187">
        <f t="shared" si="39"/>
      </c>
      <c r="IB406" s="29"/>
      <c r="IC406" s="29"/>
    </row>
    <row r="407" spans="1:237" ht="12.75">
      <c r="A407" s="98"/>
      <c r="B407" s="61"/>
      <c r="C407" s="79"/>
      <c r="D407" s="109"/>
      <c r="E407" s="110"/>
      <c r="F407" s="110"/>
      <c r="G407" s="61"/>
      <c r="H407" s="110"/>
      <c r="I407" s="110"/>
      <c r="J407" s="110"/>
      <c r="K407" s="190"/>
      <c r="IB407" s="29"/>
      <c r="IC407" s="29"/>
    </row>
    <row r="408" spans="1:237" ht="12.75">
      <c r="A408" s="98"/>
      <c r="B408" s="61"/>
      <c r="C408" s="79" t="s">
        <v>37</v>
      </c>
      <c r="D408" s="132">
        <f>SUM(D396:D407)</f>
        <v>0</v>
      </c>
      <c r="E408" s="110"/>
      <c r="F408" s="104">
        <f>SUM(F396:F406)</f>
        <v>0</v>
      </c>
      <c r="G408" s="61"/>
      <c r="H408" s="110"/>
      <c r="I408" s="114"/>
      <c r="J408" s="115"/>
      <c r="K408" s="193"/>
      <c r="IB408" s="29"/>
      <c r="IC408" s="29"/>
    </row>
    <row r="409" spans="1:237" ht="12.75">
      <c r="A409" s="98"/>
      <c r="B409" s="116"/>
      <c r="C409" s="79"/>
      <c r="D409" s="109"/>
      <c r="E409" s="110"/>
      <c r="F409" s="110"/>
      <c r="G409" s="61"/>
      <c r="H409" s="110"/>
      <c r="I409" s="111"/>
      <c r="J409" s="110"/>
      <c r="K409" s="190"/>
      <c r="IB409" s="29"/>
      <c r="IC409" s="29"/>
    </row>
    <row r="410" spans="1:237" ht="12.75">
      <c r="A410" s="98"/>
      <c r="B410" s="79" t="s">
        <v>38</v>
      </c>
      <c r="C410" s="100" t="s">
        <v>39</v>
      </c>
      <c r="D410" s="99"/>
      <c r="E410" s="110"/>
      <c r="F410" s="61"/>
      <c r="G410" s="61"/>
      <c r="H410" s="110"/>
      <c r="I410" s="81"/>
      <c r="J410" s="64"/>
      <c r="K410" s="87"/>
      <c r="IB410" s="29"/>
      <c r="IC410" s="29"/>
    </row>
    <row r="411" spans="1:237" ht="12.75">
      <c r="A411" s="98"/>
      <c r="B411" s="79"/>
      <c r="C411" s="85" t="s">
        <v>219</v>
      </c>
      <c r="D411" s="99"/>
      <c r="E411" s="158"/>
      <c r="F411" s="151">
        <f>F408*E411</f>
        <v>0</v>
      </c>
      <c r="G411" s="85"/>
      <c r="H411" s="61"/>
      <c r="I411" s="114"/>
      <c r="J411" s="115"/>
      <c r="K411" s="189"/>
      <c r="IB411" s="29"/>
      <c r="IC411" s="29"/>
    </row>
    <row r="412" spans="1:237" ht="12.75">
      <c r="A412" s="98"/>
      <c r="B412" s="79"/>
      <c r="C412" s="85" t="s">
        <v>220</v>
      </c>
      <c r="D412" s="99"/>
      <c r="E412" s="117" t="e">
        <f>+F412/D408</f>
        <v>#DIV/0!</v>
      </c>
      <c r="F412" s="103"/>
      <c r="G412" s="85" t="s">
        <v>445</v>
      </c>
      <c r="H412" s="61"/>
      <c r="I412" s="114"/>
      <c r="J412" s="115"/>
      <c r="K412" s="189"/>
      <c r="IB412" s="29"/>
      <c r="IC412" s="29"/>
    </row>
    <row r="413" spans="1:237" ht="12.75">
      <c r="A413" s="98"/>
      <c r="B413" s="79"/>
      <c r="C413" s="100"/>
      <c r="D413" s="99"/>
      <c r="E413" s="110"/>
      <c r="F413" s="61"/>
      <c r="G413" s="61"/>
      <c r="H413" s="110"/>
      <c r="I413" s="114"/>
      <c r="J413" s="115"/>
      <c r="K413" s="189"/>
      <c r="IB413" s="29"/>
      <c r="IC413" s="29"/>
    </row>
    <row r="414" spans="1:237" ht="12.75">
      <c r="A414" s="98"/>
      <c r="B414" s="79"/>
      <c r="C414" s="85" t="s">
        <v>218</v>
      </c>
      <c r="D414" s="80"/>
      <c r="E414" s="61"/>
      <c r="F414" s="118">
        <f>+F412+F411</f>
        <v>0</v>
      </c>
      <c r="G414" s="183" t="e">
        <f>+F414/F408</f>
        <v>#DIV/0!</v>
      </c>
      <c r="H414" s="61"/>
      <c r="I414" s="114"/>
      <c r="J414" s="115"/>
      <c r="K414" s="189"/>
      <c r="IB414" s="29"/>
      <c r="IC414" s="29"/>
    </row>
    <row r="415" spans="1:237" ht="12.75">
      <c r="A415" s="98"/>
      <c r="B415" s="116"/>
      <c r="C415" s="85"/>
      <c r="D415" s="109"/>
      <c r="E415" s="61"/>
      <c r="F415" s="61"/>
      <c r="G415" s="61"/>
      <c r="H415" s="110"/>
      <c r="I415" s="111"/>
      <c r="J415" s="110"/>
      <c r="K415" s="190"/>
      <c r="IB415" s="29"/>
      <c r="IC415" s="29"/>
    </row>
    <row r="416" spans="1:237" ht="12.75">
      <c r="A416" s="98"/>
      <c r="B416" s="79" t="s">
        <v>40</v>
      </c>
      <c r="C416" s="100" t="s">
        <v>41</v>
      </c>
      <c r="D416" s="119"/>
      <c r="E416" s="110"/>
      <c r="F416" s="110"/>
      <c r="G416" s="99"/>
      <c r="H416" s="110"/>
      <c r="I416" s="111"/>
      <c r="J416" s="110"/>
      <c r="K416" s="190"/>
      <c r="IB416" s="29"/>
      <c r="IC416" s="29"/>
    </row>
    <row r="417" spans="1:237" ht="12.75">
      <c r="A417" s="98"/>
      <c r="B417" s="61"/>
      <c r="C417" s="79" t="s">
        <v>42</v>
      </c>
      <c r="D417" s="109"/>
      <c r="E417" s="158"/>
      <c r="F417" s="182">
        <f>SUM(F408+F414)*E417*-1</f>
        <v>0</v>
      </c>
      <c r="G417" s="150">
        <f>+E417</f>
        <v>0</v>
      </c>
      <c r="H417" s="110"/>
      <c r="I417" s="111"/>
      <c r="J417" s="110"/>
      <c r="K417" s="190"/>
      <c r="IB417" s="29"/>
      <c r="IC417" s="29"/>
    </row>
    <row r="418" spans="1:237" ht="12.75">
      <c r="A418" s="98"/>
      <c r="B418" s="61"/>
      <c r="C418" s="79" t="s">
        <v>462</v>
      </c>
      <c r="D418" s="109"/>
      <c r="E418" s="110"/>
      <c r="F418" s="103">
        <v>0</v>
      </c>
      <c r="G418" s="150" t="e">
        <f>+$F418/SUM($F$40+$F$34)</f>
        <v>#DIV/0!</v>
      </c>
      <c r="H418" s="110"/>
      <c r="I418" s="111"/>
      <c r="J418" s="110"/>
      <c r="K418" s="190"/>
      <c r="IB418" s="29"/>
      <c r="IC418" s="29"/>
    </row>
    <row r="419" spans="1:237" ht="12.75">
      <c r="A419" s="98"/>
      <c r="B419" s="61"/>
      <c r="C419" s="79" t="s">
        <v>43</v>
      </c>
      <c r="D419" s="99"/>
      <c r="E419" s="110"/>
      <c r="F419" s="103">
        <v>0</v>
      </c>
      <c r="G419" s="150" t="e">
        <f>+$F419/SUM($F$40+$F$34)</f>
        <v>#DIV/0!</v>
      </c>
      <c r="H419" s="110"/>
      <c r="I419" s="111"/>
      <c r="J419" s="110"/>
      <c r="K419" s="190"/>
      <c r="IB419" s="29"/>
      <c r="IC419" s="29"/>
    </row>
    <row r="420" spans="1:237" ht="12.75">
      <c r="A420" s="98"/>
      <c r="B420" s="61"/>
      <c r="C420" s="79" t="s">
        <v>44</v>
      </c>
      <c r="D420" s="109"/>
      <c r="E420" s="110"/>
      <c r="F420" s="103">
        <v>0</v>
      </c>
      <c r="G420" s="150" t="e">
        <f>+$F420/SUM($F$40+$F$34)</f>
        <v>#DIV/0!</v>
      </c>
      <c r="H420" s="110"/>
      <c r="I420" s="111"/>
      <c r="J420" s="110"/>
      <c r="K420" s="190"/>
      <c r="IB420" s="29"/>
      <c r="IC420" s="29"/>
    </row>
    <row r="421" spans="1:237" ht="12.75">
      <c r="A421" s="98"/>
      <c r="B421" s="61"/>
      <c r="C421" s="100"/>
      <c r="D421" s="99"/>
      <c r="E421" s="110"/>
      <c r="F421" s="110"/>
      <c r="G421" s="61"/>
      <c r="H421" s="110"/>
      <c r="I421" s="111"/>
      <c r="J421" s="110"/>
      <c r="K421" s="190"/>
      <c r="IB421" s="29"/>
      <c r="IC421" s="29"/>
    </row>
    <row r="422" spans="1:237" ht="15" customHeight="1">
      <c r="A422" s="98"/>
      <c r="B422" s="61"/>
      <c r="C422" s="79" t="s">
        <v>45</v>
      </c>
      <c r="D422" s="109"/>
      <c r="E422" s="110"/>
      <c r="F422" s="104">
        <f>SUM(F417:F421)</f>
        <v>0</v>
      </c>
      <c r="G422" s="61"/>
      <c r="H422" s="110"/>
      <c r="I422" s="111"/>
      <c r="J422" s="110"/>
      <c r="K422" s="190"/>
      <c r="IB422" s="29"/>
      <c r="IC422" s="29"/>
    </row>
    <row r="423" spans="1:237" ht="12.75">
      <c r="A423" s="98"/>
      <c r="B423" s="61"/>
      <c r="C423" s="79"/>
      <c r="D423" s="109"/>
      <c r="E423" s="110"/>
      <c r="F423" s="110"/>
      <c r="G423" s="61"/>
      <c r="H423" s="110"/>
      <c r="I423" s="111"/>
      <c r="J423" s="110"/>
      <c r="K423" s="190"/>
      <c r="IB423" s="29"/>
      <c r="IC423" s="29"/>
    </row>
    <row r="424" spans="1:237" ht="12.75">
      <c r="A424" s="98"/>
      <c r="B424" s="79" t="s">
        <v>46</v>
      </c>
      <c r="C424" s="79" t="s">
        <v>47</v>
      </c>
      <c r="D424" s="99"/>
      <c r="E424" s="110"/>
      <c r="F424" s="103">
        <v>0</v>
      </c>
      <c r="G424" s="61"/>
      <c r="H424" s="110"/>
      <c r="I424" s="111"/>
      <c r="J424" s="110"/>
      <c r="K424" s="190"/>
      <c r="IB424" s="29"/>
      <c r="IC424" s="29"/>
    </row>
    <row r="425" spans="1:237" ht="12.75">
      <c r="A425" s="98"/>
      <c r="B425" s="61"/>
      <c r="C425" s="120" t="s">
        <v>48</v>
      </c>
      <c r="D425" s="121"/>
      <c r="E425" s="122"/>
      <c r="F425" s="110"/>
      <c r="G425" s="61"/>
      <c r="H425" s="123"/>
      <c r="I425" s="111"/>
      <c r="J425" s="110"/>
      <c r="K425" s="190"/>
      <c r="IB425" s="29"/>
      <c r="IC425" s="29"/>
    </row>
    <row r="426" spans="1:237" ht="12.75">
      <c r="A426" s="98"/>
      <c r="B426" s="61"/>
      <c r="C426" s="247"/>
      <c r="D426" s="248"/>
      <c r="E426" s="249"/>
      <c r="F426" s="110"/>
      <c r="G426" s="61"/>
      <c r="H426" s="123"/>
      <c r="I426" s="111"/>
      <c r="J426" s="110"/>
      <c r="K426" s="190"/>
      <c r="IB426" s="29"/>
      <c r="IC426" s="29"/>
    </row>
    <row r="427" spans="1:237" ht="30.75" customHeight="1">
      <c r="A427" s="98"/>
      <c r="B427" s="79" t="s">
        <v>49</v>
      </c>
      <c r="C427" s="79" t="s">
        <v>50</v>
      </c>
      <c r="D427" s="97"/>
      <c r="E427" s="112"/>
      <c r="F427" s="104">
        <f>+F424+F422+F414+F408</f>
        <v>0</v>
      </c>
      <c r="G427" s="61"/>
      <c r="H427" s="110"/>
      <c r="I427" s="111"/>
      <c r="J427" s="110"/>
      <c r="K427" s="190"/>
      <c r="IB427" s="29"/>
      <c r="IC427" s="29"/>
    </row>
    <row r="428" spans="1:237" ht="12">
      <c r="A428" s="66"/>
      <c r="B428" s="61"/>
      <c r="C428" s="61"/>
      <c r="D428" s="99"/>
      <c r="E428" s="110"/>
      <c r="F428" s="110"/>
      <c r="G428" s="61"/>
      <c r="H428" s="110"/>
      <c r="I428" s="111"/>
      <c r="J428" s="110"/>
      <c r="K428" s="190"/>
      <c r="IB428" s="29"/>
      <c r="IC428" s="29"/>
    </row>
    <row r="429" spans="1:237" ht="12.75" thickBot="1">
      <c r="A429" s="124"/>
      <c r="B429" s="77"/>
      <c r="C429" s="77"/>
      <c r="D429" s="125"/>
      <c r="E429" s="126"/>
      <c r="F429" s="126"/>
      <c r="G429" s="126"/>
      <c r="H429" s="77"/>
      <c r="I429" s="126"/>
      <c r="J429" s="126"/>
      <c r="K429" s="195"/>
      <c r="IC429" s="29"/>
    </row>
    <row r="430" spans="1:11" ht="13.5" thickBot="1">
      <c r="A430" s="134"/>
      <c r="B430" s="79"/>
      <c r="C430" s="79"/>
      <c r="D430" s="109"/>
      <c r="E430" s="61"/>
      <c r="F430" s="61"/>
      <c r="G430" s="61"/>
      <c r="H430" s="99"/>
      <c r="I430" s="110"/>
      <c r="J430" s="110"/>
      <c r="K430" s="196"/>
    </row>
    <row r="431" spans="1:237" ht="12.75">
      <c r="A431" s="62" t="s">
        <v>418</v>
      </c>
      <c r="B431" s="93" t="s">
        <v>463</v>
      </c>
      <c r="C431" s="63"/>
      <c r="D431" s="199"/>
      <c r="E431" s="144"/>
      <c r="F431" s="144"/>
      <c r="G431" s="143"/>
      <c r="H431" s="144"/>
      <c r="I431" s="128"/>
      <c r="J431" s="144"/>
      <c r="K431" s="200"/>
      <c r="IB431" s="29"/>
      <c r="IC431" s="29"/>
    </row>
    <row r="432" spans="1:237" ht="12.75">
      <c r="A432" s="98"/>
      <c r="B432" s="61"/>
      <c r="C432" s="79"/>
      <c r="D432" s="109"/>
      <c r="E432" s="110"/>
      <c r="F432" s="110"/>
      <c r="G432" s="99"/>
      <c r="H432" s="110"/>
      <c r="I432" s="110"/>
      <c r="J432" s="110"/>
      <c r="K432" s="190"/>
      <c r="IB432" s="29"/>
      <c r="IC432" s="29"/>
    </row>
    <row r="433" spans="1:237" ht="12.75">
      <c r="A433" s="98"/>
      <c r="B433" s="79" t="s">
        <v>25</v>
      </c>
      <c r="C433" s="100" t="s">
        <v>26</v>
      </c>
      <c r="D433" s="109"/>
      <c r="E433" s="110"/>
      <c r="F433" s="110"/>
      <c r="G433" s="99"/>
      <c r="H433" s="110"/>
      <c r="I433" s="110"/>
      <c r="J433" s="110"/>
      <c r="K433" s="190"/>
      <c r="IB433" s="29"/>
      <c r="IC433" s="29"/>
    </row>
    <row r="434" spans="1:237" ht="12.75">
      <c r="A434" s="98"/>
      <c r="B434" s="61"/>
      <c r="C434" s="101" t="s">
        <v>414</v>
      </c>
      <c r="D434" s="102"/>
      <c r="E434" s="103"/>
      <c r="F434" s="104">
        <f aca="true" t="shared" si="40" ref="F434:F443">$D434*E434*$K$6</f>
        <v>0</v>
      </c>
      <c r="G434" s="105">
        <v>8</v>
      </c>
      <c r="H434" s="104">
        <f>IF(G434&lt;1,0,VLOOKUP($G434,dol_sal!$B$9:$D$18,3)*(1+J$10))</f>
        <v>80037.86862972121</v>
      </c>
      <c r="I434" s="104">
        <f aca="true" t="shared" si="41" ref="I434:I443">IF(D434=0,0,(H434-E$375)/(1+E$374))</f>
        <v>0</v>
      </c>
      <c r="J434" s="104">
        <f aca="true" t="shared" si="42" ref="J434:J443">$D434*H434</f>
        <v>0</v>
      </c>
      <c r="K434" s="187">
        <f aca="true" t="shared" si="43" ref="K434:K443">IF(I434=0,"",+E434/I434)</f>
      </c>
      <c r="IB434" s="29"/>
      <c r="IC434" s="29"/>
    </row>
    <row r="435" spans="1:237" ht="12.75">
      <c r="A435" s="98"/>
      <c r="B435" s="61"/>
      <c r="C435" s="101" t="s">
        <v>419</v>
      </c>
      <c r="D435" s="102"/>
      <c r="E435" s="103"/>
      <c r="F435" s="104">
        <f t="shared" si="40"/>
        <v>0</v>
      </c>
      <c r="G435" s="105">
        <v>6</v>
      </c>
      <c r="H435" s="104">
        <f>IF(G435&lt;1,0,VLOOKUP($G435,dol_sal!$B$9:$D$18,3)*(1+J$10))</f>
        <v>57527.105918598296</v>
      </c>
      <c r="I435" s="104">
        <f t="shared" si="41"/>
        <v>0</v>
      </c>
      <c r="J435" s="104">
        <f t="shared" si="42"/>
        <v>0</v>
      </c>
      <c r="K435" s="187">
        <f t="shared" si="43"/>
      </c>
      <c r="IB435" s="29"/>
      <c r="IC435" s="29"/>
    </row>
    <row r="436" spans="1:237" ht="12.75">
      <c r="A436" s="98"/>
      <c r="B436" s="61"/>
      <c r="C436" s="101" t="s">
        <v>420</v>
      </c>
      <c r="D436" s="102"/>
      <c r="E436" s="103"/>
      <c r="F436" s="104">
        <f t="shared" si="40"/>
        <v>0</v>
      </c>
      <c r="G436" s="105">
        <v>5</v>
      </c>
      <c r="H436" s="104">
        <f>IF(G436&lt;1,0,VLOOKUP($G436,dol_sal!$B$9:$D$18,3)*(1+J$10))</f>
        <v>51274.913851829144</v>
      </c>
      <c r="I436" s="104">
        <f t="shared" si="41"/>
        <v>0</v>
      </c>
      <c r="J436" s="104">
        <f t="shared" si="42"/>
        <v>0</v>
      </c>
      <c r="K436" s="187">
        <f t="shared" si="43"/>
      </c>
      <c r="IB436" s="29"/>
      <c r="IC436" s="29"/>
    </row>
    <row r="437" spans="1:237" ht="12.75">
      <c r="A437" s="98"/>
      <c r="B437" s="61"/>
      <c r="C437" s="101" t="s">
        <v>417</v>
      </c>
      <c r="D437" s="102"/>
      <c r="E437" s="103"/>
      <c r="F437" s="104">
        <f t="shared" si="40"/>
        <v>0</v>
      </c>
      <c r="G437" s="152">
        <v>3</v>
      </c>
      <c r="H437" s="104">
        <f>IF(G437&lt;1,0,VLOOKUP($G437,dol_sal!$B$9:$D$18,3)*(1+J$10))</f>
        <v>37517.93785187153</v>
      </c>
      <c r="I437" s="104">
        <f t="shared" si="41"/>
        <v>0</v>
      </c>
      <c r="J437" s="104">
        <f t="shared" si="42"/>
        <v>0</v>
      </c>
      <c r="K437" s="187">
        <f t="shared" si="43"/>
      </c>
      <c r="IB437" s="29"/>
      <c r="IC437" s="29"/>
    </row>
    <row r="438" spans="1:237" ht="12.75">
      <c r="A438" s="98"/>
      <c r="B438" s="61"/>
      <c r="C438" s="106" t="s">
        <v>239</v>
      </c>
      <c r="D438" s="102"/>
      <c r="E438" s="103"/>
      <c r="F438" s="104">
        <f t="shared" si="40"/>
        <v>0</v>
      </c>
      <c r="G438" s="108">
        <v>0</v>
      </c>
      <c r="H438" s="104">
        <f>IF(G438&lt;1,0,VLOOKUP($G438,dol_sal!$B$9:$D$18,3)*(1+J$10))</f>
        <v>0</v>
      </c>
      <c r="I438" s="104">
        <f t="shared" si="41"/>
        <v>0</v>
      </c>
      <c r="J438" s="104">
        <f t="shared" si="42"/>
        <v>0</v>
      </c>
      <c r="K438" s="187">
        <f t="shared" si="43"/>
      </c>
      <c r="IB438" s="29"/>
      <c r="IC438" s="29"/>
    </row>
    <row r="439" spans="1:237" ht="12.75">
      <c r="A439" s="98"/>
      <c r="B439" s="61"/>
      <c r="C439" s="106" t="s">
        <v>36</v>
      </c>
      <c r="D439" s="102"/>
      <c r="E439" s="103"/>
      <c r="F439" s="104">
        <f t="shared" si="40"/>
        <v>0</v>
      </c>
      <c r="G439" s="108">
        <v>0</v>
      </c>
      <c r="H439" s="104">
        <f>IF(G439&lt;1,0,VLOOKUP($G439,dol_sal!$B$9:$D$18,3)*(1+J$10))</f>
        <v>0</v>
      </c>
      <c r="I439" s="104">
        <f t="shared" si="41"/>
        <v>0</v>
      </c>
      <c r="J439" s="104">
        <f t="shared" si="42"/>
        <v>0</v>
      </c>
      <c r="K439" s="187">
        <f t="shared" si="43"/>
      </c>
      <c r="IB439" s="29"/>
      <c r="IC439" s="29"/>
    </row>
    <row r="440" spans="1:237" ht="12.75">
      <c r="A440" s="98"/>
      <c r="B440" s="61"/>
      <c r="C440" s="106" t="s">
        <v>36</v>
      </c>
      <c r="D440" s="102"/>
      <c r="E440" s="103"/>
      <c r="F440" s="104">
        <f t="shared" si="40"/>
        <v>0</v>
      </c>
      <c r="G440" s="108">
        <v>0</v>
      </c>
      <c r="H440" s="104">
        <f>IF(G440&lt;1,0,VLOOKUP($G440,dol_sal!$B$9:$D$18,3)*(1+J$10))</f>
        <v>0</v>
      </c>
      <c r="I440" s="104">
        <f t="shared" si="41"/>
        <v>0</v>
      </c>
      <c r="J440" s="104">
        <f t="shared" si="42"/>
        <v>0</v>
      </c>
      <c r="K440" s="187">
        <f t="shared" si="43"/>
      </c>
      <c r="IB440" s="29"/>
      <c r="IC440" s="29"/>
    </row>
    <row r="441" spans="1:237" ht="12.75">
      <c r="A441" s="98"/>
      <c r="B441" s="61"/>
      <c r="C441" s="106" t="s">
        <v>36</v>
      </c>
      <c r="D441" s="102"/>
      <c r="E441" s="103"/>
      <c r="F441" s="104">
        <f t="shared" si="40"/>
        <v>0</v>
      </c>
      <c r="G441" s="108">
        <v>0</v>
      </c>
      <c r="H441" s="104">
        <f>IF(G441&lt;1,0,VLOOKUP($G441,dol_sal!$B$9:$D$18,3)*(1+J$10))</f>
        <v>0</v>
      </c>
      <c r="I441" s="104">
        <f t="shared" si="41"/>
        <v>0</v>
      </c>
      <c r="J441" s="104">
        <f t="shared" si="42"/>
        <v>0</v>
      </c>
      <c r="K441" s="187">
        <f t="shared" si="43"/>
      </c>
      <c r="IB441" s="29"/>
      <c r="IC441" s="29"/>
    </row>
    <row r="442" spans="1:237" ht="12.75">
      <c r="A442" s="98"/>
      <c r="B442" s="61"/>
      <c r="C442" s="106" t="s">
        <v>36</v>
      </c>
      <c r="D442" s="102"/>
      <c r="E442" s="103"/>
      <c r="F442" s="104">
        <f t="shared" si="40"/>
        <v>0</v>
      </c>
      <c r="G442" s="108">
        <v>0</v>
      </c>
      <c r="H442" s="104">
        <f>IF(G442&lt;1,0,VLOOKUP($G442,dol_sal!$B$9:$D$18,3)*(1+J$10))</f>
        <v>0</v>
      </c>
      <c r="I442" s="104">
        <f t="shared" si="41"/>
        <v>0</v>
      </c>
      <c r="J442" s="104">
        <f t="shared" si="42"/>
        <v>0</v>
      </c>
      <c r="K442" s="187">
        <f t="shared" si="43"/>
      </c>
      <c r="IB442" s="29"/>
      <c r="IC442" s="29"/>
    </row>
    <row r="443" spans="1:237" ht="12.75">
      <c r="A443" s="98"/>
      <c r="B443" s="61"/>
      <c r="C443" s="106" t="s">
        <v>36</v>
      </c>
      <c r="D443" s="102"/>
      <c r="E443" s="103"/>
      <c r="F443" s="104">
        <f t="shared" si="40"/>
        <v>0</v>
      </c>
      <c r="G443" s="108">
        <v>0</v>
      </c>
      <c r="H443" s="104">
        <f>IF(G443&lt;1,0,VLOOKUP($G443,dol_sal!$B$9:$D$18,3)*(1+J$10))</f>
        <v>0</v>
      </c>
      <c r="I443" s="104">
        <f t="shared" si="41"/>
        <v>0</v>
      </c>
      <c r="J443" s="104">
        <f t="shared" si="42"/>
        <v>0</v>
      </c>
      <c r="K443" s="187">
        <f t="shared" si="43"/>
      </c>
      <c r="IB443" s="29"/>
      <c r="IC443" s="29"/>
    </row>
    <row r="444" spans="1:237" ht="12.75">
      <c r="A444" s="98"/>
      <c r="B444" s="61"/>
      <c r="C444" s="79"/>
      <c r="D444" s="109"/>
      <c r="E444" s="110"/>
      <c r="F444" s="222"/>
      <c r="G444" s="61"/>
      <c r="H444" s="110"/>
      <c r="I444" s="110"/>
      <c r="J444" s="110"/>
      <c r="K444" s="190"/>
      <c r="IB444" s="29"/>
      <c r="IC444" s="29"/>
    </row>
    <row r="445" spans="1:237" ht="12.75">
      <c r="A445" s="98"/>
      <c r="B445" s="61"/>
      <c r="C445" s="79" t="s">
        <v>37</v>
      </c>
      <c r="D445" s="132">
        <f>SUM(D433:D444)</f>
        <v>0</v>
      </c>
      <c r="E445" s="110"/>
      <c r="F445" s="104">
        <f>SUM(F433:F443)</f>
        <v>0</v>
      </c>
      <c r="G445" s="61"/>
      <c r="H445" s="110"/>
      <c r="I445" s="114"/>
      <c r="J445" s="115"/>
      <c r="K445" s="193"/>
      <c r="IB445" s="29"/>
      <c r="IC445" s="29"/>
    </row>
    <row r="446" spans="1:237" ht="12.75">
      <c r="A446" s="98"/>
      <c r="B446" s="116"/>
      <c r="C446" s="79"/>
      <c r="D446" s="109"/>
      <c r="E446" s="110"/>
      <c r="F446" s="110"/>
      <c r="G446" s="61"/>
      <c r="H446" s="110"/>
      <c r="I446" s="111"/>
      <c r="J446" s="110"/>
      <c r="K446" s="190"/>
      <c r="IB446" s="29"/>
      <c r="IC446" s="29"/>
    </row>
    <row r="447" spans="1:237" ht="12.75">
      <c r="A447" s="98"/>
      <c r="B447" s="79" t="s">
        <v>38</v>
      </c>
      <c r="C447" s="100" t="s">
        <v>39</v>
      </c>
      <c r="D447" s="99"/>
      <c r="E447" s="110"/>
      <c r="F447" s="61"/>
      <c r="G447" s="61"/>
      <c r="H447" s="110"/>
      <c r="I447" s="81"/>
      <c r="J447" s="64"/>
      <c r="K447" s="87"/>
      <c r="IB447" s="29"/>
      <c r="IC447" s="29"/>
    </row>
    <row r="448" spans="1:237" ht="12.75">
      <c r="A448" s="98"/>
      <c r="B448" s="79"/>
      <c r="C448" s="85" t="s">
        <v>219</v>
      </c>
      <c r="D448" s="99"/>
      <c r="E448" s="158"/>
      <c r="F448" s="151">
        <f>F445*E448</f>
        <v>0</v>
      </c>
      <c r="G448" s="85"/>
      <c r="H448" s="61"/>
      <c r="I448" s="114"/>
      <c r="J448" s="115"/>
      <c r="K448" s="189"/>
      <c r="IB448" s="29"/>
      <c r="IC448" s="29"/>
    </row>
    <row r="449" spans="1:237" ht="12.75">
      <c r="A449" s="98"/>
      <c r="B449" s="79"/>
      <c r="C449" s="85" t="s">
        <v>220</v>
      </c>
      <c r="D449" s="99"/>
      <c r="E449" s="117" t="e">
        <f>+F449/D445</f>
        <v>#DIV/0!</v>
      </c>
      <c r="F449" s="103"/>
      <c r="G449" s="85" t="s">
        <v>446</v>
      </c>
      <c r="H449" s="61"/>
      <c r="I449" s="114"/>
      <c r="J449" s="115"/>
      <c r="K449" s="189"/>
      <c r="IB449" s="29"/>
      <c r="IC449" s="29"/>
    </row>
    <row r="450" spans="1:237" ht="12.75">
      <c r="A450" s="98"/>
      <c r="B450" s="79"/>
      <c r="C450" s="100"/>
      <c r="D450" s="99"/>
      <c r="E450" s="110"/>
      <c r="F450" s="61"/>
      <c r="G450" s="61"/>
      <c r="H450" s="110"/>
      <c r="I450" s="114"/>
      <c r="J450" s="115"/>
      <c r="K450" s="189"/>
      <c r="IB450" s="29"/>
      <c r="IC450" s="29"/>
    </row>
    <row r="451" spans="1:237" ht="12.75">
      <c r="A451" s="98"/>
      <c r="B451" s="79"/>
      <c r="C451" s="85" t="s">
        <v>218</v>
      </c>
      <c r="D451" s="80"/>
      <c r="E451" s="61"/>
      <c r="F451" s="118">
        <f>+F449+F448</f>
        <v>0</v>
      </c>
      <c r="G451" s="183" t="e">
        <f>+F451/F445</f>
        <v>#DIV/0!</v>
      </c>
      <c r="H451" s="61"/>
      <c r="I451" s="114"/>
      <c r="J451" s="115"/>
      <c r="K451" s="189"/>
      <c r="IB451" s="29"/>
      <c r="IC451" s="29"/>
    </row>
    <row r="452" spans="1:237" ht="12.75">
      <c r="A452" s="98"/>
      <c r="B452" s="116"/>
      <c r="C452" s="85"/>
      <c r="D452" s="109"/>
      <c r="E452" s="61"/>
      <c r="F452" s="61"/>
      <c r="G452" s="61"/>
      <c r="H452" s="110"/>
      <c r="I452" s="111"/>
      <c r="J452" s="110"/>
      <c r="K452" s="190"/>
      <c r="IB452" s="29"/>
      <c r="IC452" s="29"/>
    </row>
    <row r="453" spans="1:237" ht="12.75">
      <c r="A453" s="98"/>
      <c r="B453" s="79" t="s">
        <v>40</v>
      </c>
      <c r="C453" s="100" t="s">
        <v>41</v>
      </c>
      <c r="D453" s="119"/>
      <c r="E453" s="110"/>
      <c r="F453" s="110"/>
      <c r="G453" s="99"/>
      <c r="H453" s="110"/>
      <c r="I453" s="111"/>
      <c r="J453" s="110"/>
      <c r="K453" s="190"/>
      <c r="IB453" s="29"/>
      <c r="IC453" s="29"/>
    </row>
    <row r="454" spans="1:237" ht="12.75">
      <c r="A454" s="98"/>
      <c r="B454" s="61"/>
      <c r="C454" s="79" t="s">
        <v>42</v>
      </c>
      <c r="D454" s="109"/>
      <c r="E454" s="158"/>
      <c r="F454" s="182">
        <f>SUM(F445+F451)*E454*-1</f>
        <v>0</v>
      </c>
      <c r="G454" s="150">
        <f>+E454</f>
        <v>0</v>
      </c>
      <c r="H454" s="110"/>
      <c r="I454" s="111"/>
      <c r="J454" s="110"/>
      <c r="K454" s="190"/>
      <c r="IB454" s="29"/>
      <c r="IC454" s="29"/>
    </row>
    <row r="455" spans="1:237" ht="12.75">
      <c r="A455" s="98"/>
      <c r="B455" s="61"/>
      <c r="C455" s="79" t="s">
        <v>462</v>
      </c>
      <c r="D455" s="109"/>
      <c r="E455" s="110"/>
      <c r="F455" s="103">
        <v>0</v>
      </c>
      <c r="G455" s="150" t="e">
        <f>+$F455/SUM($F$40+$F$34)</f>
        <v>#DIV/0!</v>
      </c>
      <c r="H455" s="110"/>
      <c r="I455" s="111"/>
      <c r="J455" s="110"/>
      <c r="K455" s="190"/>
      <c r="IB455" s="29"/>
      <c r="IC455" s="29"/>
    </row>
    <row r="456" spans="1:237" ht="12.75">
      <c r="A456" s="98"/>
      <c r="B456" s="61"/>
      <c r="C456" s="79" t="s">
        <v>43</v>
      </c>
      <c r="D456" s="99"/>
      <c r="E456" s="110"/>
      <c r="F456" s="103">
        <v>0</v>
      </c>
      <c r="G456" s="150" t="e">
        <f>+$F456/SUM($F$40+$F$34)</f>
        <v>#DIV/0!</v>
      </c>
      <c r="H456" s="110"/>
      <c r="I456" s="111"/>
      <c r="J456" s="110"/>
      <c r="K456" s="190"/>
      <c r="IB456" s="29"/>
      <c r="IC456" s="29"/>
    </row>
    <row r="457" spans="1:237" ht="12.75">
      <c r="A457" s="98"/>
      <c r="B457" s="61"/>
      <c r="C457" s="79" t="s">
        <v>44</v>
      </c>
      <c r="D457" s="109"/>
      <c r="E457" s="110"/>
      <c r="F457" s="103">
        <v>0</v>
      </c>
      <c r="G457" s="150" t="e">
        <f>+$F457/SUM($F$40+$F$34)</f>
        <v>#DIV/0!</v>
      </c>
      <c r="H457" s="110"/>
      <c r="I457" s="111"/>
      <c r="J457" s="110"/>
      <c r="K457" s="190"/>
      <c r="IB457" s="29"/>
      <c r="IC457" s="29"/>
    </row>
    <row r="458" spans="1:237" ht="12.75">
      <c r="A458" s="98"/>
      <c r="B458" s="61"/>
      <c r="C458" s="100"/>
      <c r="D458" s="99"/>
      <c r="E458" s="110"/>
      <c r="F458" s="110"/>
      <c r="G458" s="61"/>
      <c r="H458" s="110"/>
      <c r="I458" s="111"/>
      <c r="J458" s="110"/>
      <c r="K458" s="190"/>
      <c r="IB458" s="29"/>
      <c r="IC458" s="29"/>
    </row>
    <row r="459" spans="1:237" ht="15" customHeight="1">
      <c r="A459" s="98"/>
      <c r="B459" s="61"/>
      <c r="C459" s="79" t="s">
        <v>45</v>
      </c>
      <c r="D459" s="109"/>
      <c r="E459" s="110"/>
      <c r="F459" s="104">
        <f>SUM(F454:F458)</f>
        <v>0</v>
      </c>
      <c r="G459" s="61"/>
      <c r="H459" s="110"/>
      <c r="I459" s="111"/>
      <c r="J459" s="110"/>
      <c r="K459" s="190"/>
      <c r="IB459" s="29"/>
      <c r="IC459" s="29"/>
    </row>
    <row r="460" spans="1:237" ht="12.75">
      <c r="A460" s="98"/>
      <c r="B460" s="61"/>
      <c r="C460" s="79"/>
      <c r="D460" s="109"/>
      <c r="E460" s="110"/>
      <c r="F460" s="110"/>
      <c r="G460" s="61"/>
      <c r="H460" s="110"/>
      <c r="I460" s="111"/>
      <c r="J460" s="110"/>
      <c r="K460" s="190"/>
      <c r="IB460" s="29"/>
      <c r="IC460" s="29"/>
    </row>
    <row r="461" spans="1:237" ht="12.75">
      <c r="A461" s="98"/>
      <c r="B461" s="79" t="s">
        <v>46</v>
      </c>
      <c r="C461" s="79" t="s">
        <v>47</v>
      </c>
      <c r="D461" s="99"/>
      <c r="E461" s="110"/>
      <c r="F461" s="103">
        <v>0</v>
      </c>
      <c r="G461" s="61"/>
      <c r="H461" s="110"/>
      <c r="I461" s="111"/>
      <c r="J461" s="110"/>
      <c r="K461" s="190"/>
      <c r="IB461" s="29"/>
      <c r="IC461" s="29"/>
    </row>
    <row r="462" spans="1:237" ht="12.75">
      <c r="A462" s="98"/>
      <c r="B462" s="61"/>
      <c r="C462" s="120" t="s">
        <v>48</v>
      </c>
      <c r="D462" s="121"/>
      <c r="E462" s="122"/>
      <c r="F462" s="110"/>
      <c r="G462" s="61"/>
      <c r="H462" s="123"/>
      <c r="I462" s="111"/>
      <c r="J462" s="110"/>
      <c r="K462" s="190"/>
      <c r="IB462" s="29"/>
      <c r="IC462" s="29"/>
    </row>
    <row r="463" spans="1:237" ht="12.75">
      <c r="A463" s="98"/>
      <c r="B463" s="61"/>
      <c r="C463" s="247"/>
      <c r="D463" s="248"/>
      <c r="E463" s="249"/>
      <c r="F463" s="110"/>
      <c r="G463" s="61"/>
      <c r="H463" s="123"/>
      <c r="I463" s="111"/>
      <c r="J463" s="110"/>
      <c r="K463" s="190"/>
      <c r="IB463" s="29"/>
      <c r="IC463" s="29"/>
    </row>
    <row r="464" spans="1:237" ht="30.75" customHeight="1">
      <c r="A464" s="98"/>
      <c r="B464" s="79" t="s">
        <v>49</v>
      </c>
      <c r="C464" s="79" t="s">
        <v>50</v>
      </c>
      <c r="D464" s="97"/>
      <c r="E464" s="112"/>
      <c r="F464" s="104">
        <f>+F461+F459+F451+F445</f>
        <v>0</v>
      </c>
      <c r="G464" s="61"/>
      <c r="H464" s="110"/>
      <c r="I464" s="111"/>
      <c r="J464" s="110"/>
      <c r="K464" s="190"/>
      <c r="IB464" s="29"/>
      <c r="IC464" s="29"/>
    </row>
    <row r="465" spans="1:237" ht="12">
      <c r="A465" s="66"/>
      <c r="B465" s="61"/>
      <c r="C465" s="61"/>
      <c r="D465" s="99"/>
      <c r="E465" s="110"/>
      <c r="F465" s="110"/>
      <c r="G465" s="61"/>
      <c r="H465" s="110"/>
      <c r="I465" s="111"/>
      <c r="J465" s="110"/>
      <c r="K465" s="190"/>
      <c r="IB465" s="29"/>
      <c r="IC465" s="29"/>
    </row>
    <row r="466" spans="1:237" ht="12.75" thickBot="1">
      <c r="A466" s="124"/>
      <c r="B466" s="77"/>
      <c r="C466" s="77"/>
      <c r="D466" s="125"/>
      <c r="E466" s="126"/>
      <c r="F466" s="126"/>
      <c r="G466" s="126"/>
      <c r="H466" s="77"/>
      <c r="I466" s="126"/>
      <c r="J466" s="126"/>
      <c r="K466" s="195"/>
      <c r="IC466" s="29"/>
    </row>
    <row r="467" spans="1:11" ht="13.5" thickBot="1">
      <c r="A467" s="134"/>
      <c r="B467" s="79"/>
      <c r="C467" s="79"/>
      <c r="D467" s="109"/>
      <c r="E467" s="61"/>
      <c r="F467" s="61"/>
      <c r="G467" s="61"/>
      <c r="H467" s="99"/>
      <c r="I467" s="110"/>
      <c r="J467" s="110"/>
      <c r="K467" s="196"/>
    </row>
    <row r="468" spans="1:11" ht="12.75">
      <c r="A468" s="134"/>
      <c r="B468" s="79"/>
      <c r="C468" s="169" t="s">
        <v>449</v>
      </c>
      <c r="D468" s="127">
        <f>+D445+D408+D371+D335+D297+D246+D201+D161+D120+D75+D34</f>
        <v>0</v>
      </c>
      <c r="E468" s="170" t="s">
        <v>453</v>
      </c>
      <c r="F468" s="67">
        <f>+F34+F75+F120+F161+F201+F246+F297+F335+F371+F408+F445</f>
        <v>0</v>
      </c>
      <c r="G468" s="61"/>
      <c r="H468" s="99"/>
      <c r="I468" s="110"/>
      <c r="J468" s="110"/>
      <c r="K468" s="196"/>
    </row>
    <row r="469" spans="1:11" ht="12.75">
      <c r="A469" s="134"/>
      <c r="B469" s="79"/>
      <c r="C469" s="171" t="s">
        <v>450</v>
      </c>
      <c r="D469" s="109">
        <f>SUM(D219:D224)</f>
        <v>0</v>
      </c>
      <c r="E469" s="168" t="s">
        <v>451</v>
      </c>
      <c r="F469" s="172">
        <f>+F40+F81+F126+F167+F207+F252+F303+F341+F377+F414+F451</f>
        <v>0</v>
      </c>
      <c r="G469" s="61"/>
      <c r="H469" s="99"/>
      <c r="I469" s="110"/>
      <c r="J469" s="110"/>
      <c r="K469" s="196"/>
    </row>
    <row r="470" spans="1:11" ht="13.5" thickBot="1">
      <c r="A470" s="134"/>
      <c r="B470" s="79"/>
      <c r="C470" s="171" t="s">
        <v>448</v>
      </c>
      <c r="D470" s="167">
        <f>+D468+D469</f>
        <v>0</v>
      </c>
      <c r="E470" s="168" t="s">
        <v>452</v>
      </c>
      <c r="F470" s="173">
        <f>+F468+F469</f>
        <v>0</v>
      </c>
      <c r="G470" s="61"/>
      <c r="H470" s="99"/>
      <c r="I470" s="110"/>
      <c r="J470" s="110"/>
      <c r="K470" s="196"/>
    </row>
    <row r="471" spans="1:11" ht="13.5" thickTop="1">
      <c r="A471" s="134"/>
      <c r="B471" s="79"/>
      <c r="C471" s="171"/>
      <c r="D471" s="109"/>
      <c r="E471" s="168" t="s">
        <v>454</v>
      </c>
      <c r="F471" s="173">
        <f>+F43+F84+F129+F170++F210+F255+F306+F344+F380+F417+F454</f>
        <v>0</v>
      </c>
      <c r="G471" s="61"/>
      <c r="H471" s="99"/>
      <c r="I471" s="110"/>
      <c r="J471" s="110"/>
      <c r="K471" s="196"/>
    </row>
    <row r="472" spans="1:11" ht="12.75">
      <c r="A472" s="134"/>
      <c r="B472" s="79"/>
      <c r="C472" s="171"/>
      <c r="D472" s="109"/>
      <c r="E472" s="168" t="s">
        <v>455</v>
      </c>
      <c r="F472" s="173">
        <f>+F44+F85+F130+F171+F211+F256+F307+F345+F381+F418+F455</f>
        <v>0</v>
      </c>
      <c r="G472" s="61"/>
      <c r="H472" s="99"/>
      <c r="I472" s="110"/>
      <c r="J472" s="110"/>
      <c r="K472" s="196"/>
    </row>
    <row r="473" spans="1:11" ht="12.75">
      <c r="A473" s="134"/>
      <c r="B473" s="79"/>
      <c r="C473" s="171"/>
      <c r="D473" s="109"/>
      <c r="E473" s="168" t="s">
        <v>456</v>
      </c>
      <c r="F473" s="173">
        <f>+F45+F86+F131+F172++F212+F257+F308+F346+F382+F419+F456</f>
        <v>0</v>
      </c>
      <c r="G473" s="61"/>
      <c r="H473" s="99"/>
      <c r="I473" s="110"/>
      <c r="J473" s="110"/>
      <c r="K473" s="196"/>
    </row>
    <row r="474" spans="1:11" ht="12.75">
      <c r="A474" s="134"/>
      <c r="B474" s="79"/>
      <c r="C474" s="134"/>
      <c r="D474" s="109"/>
      <c r="E474" s="168" t="s">
        <v>431</v>
      </c>
      <c r="F474" s="172">
        <f>+F46+F87+F132+F173++F213+F258+F309+F347+F383+F420+F457</f>
        <v>0</v>
      </c>
      <c r="G474" s="61"/>
      <c r="H474" s="99"/>
      <c r="I474" s="110"/>
      <c r="J474" s="110"/>
      <c r="K474" s="196"/>
    </row>
    <row r="475" spans="1:11" ht="12.75">
      <c r="A475" s="134"/>
      <c r="B475" s="79"/>
      <c r="C475" s="134"/>
      <c r="D475" s="109"/>
      <c r="E475" s="168"/>
      <c r="F475" s="173">
        <f>SUM(F470:F474)</f>
        <v>0</v>
      </c>
      <c r="G475" s="61"/>
      <c r="H475" s="99"/>
      <c r="I475" s="110"/>
      <c r="J475" s="110"/>
      <c r="K475" s="196"/>
    </row>
    <row r="476" spans="1:11" ht="12.75">
      <c r="A476" s="134"/>
      <c r="B476" s="79"/>
      <c r="C476" s="134"/>
      <c r="D476" s="109"/>
      <c r="E476" s="168" t="s">
        <v>431</v>
      </c>
      <c r="F476" s="173">
        <f>+F50+F91+F136+F177+F225+F262+F312+F351+F387+F424+F461</f>
        <v>0</v>
      </c>
      <c r="G476" s="61"/>
      <c r="H476" s="99"/>
      <c r="I476" s="110"/>
      <c r="J476" s="110"/>
      <c r="K476" s="196"/>
    </row>
    <row r="477" spans="1:11" ht="12.75">
      <c r="A477" s="134"/>
      <c r="B477" s="79"/>
      <c r="C477" s="134"/>
      <c r="D477" s="109"/>
      <c r="E477" s="168" t="s">
        <v>457</v>
      </c>
      <c r="F477" s="173">
        <f>+F217</f>
        <v>0</v>
      </c>
      <c r="G477" s="61"/>
      <c r="H477" s="99"/>
      <c r="I477" s="110"/>
      <c r="J477" s="110"/>
      <c r="K477" s="196"/>
    </row>
    <row r="478" spans="1:11" ht="13.5" thickBot="1">
      <c r="A478" s="134"/>
      <c r="B478" s="79"/>
      <c r="C478" s="134"/>
      <c r="D478" s="109"/>
      <c r="E478" s="168"/>
      <c r="F478" s="174">
        <f>SUM(F475:F477)</f>
        <v>0</v>
      </c>
      <c r="G478" s="61"/>
      <c r="H478" s="99"/>
      <c r="I478" s="110"/>
      <c r="J478" s="110"/>
      <c r="K478" s="196"/>
    </row>
    <row r="479" spans="1:11" ht="13.5" thickBot="1" thickTop="1">
      <c r="A479" s="134"/>
      <c r="B479" s="79"/>
      <c r="C479" s="91"/>
      <c r="D479" s="175"/>
      <c r="E479" s="176"/>
      <c r="F479" s="177"/>
      <c r="G479" s="61"/>
      <c r="H479" s="99"/>
      <c r="I479" s="110"/>
      <c r="J479" s="110"/>
      <c r="K479" s="196"/>
    </row>
    <row r="480" spans="1:11" ht="12.75">
      <c r="A480" s="134"/>
      <c r="B480" s="79"/>
      <c r="C480" s="79"/>
      <c r="D480" s="109"/>
      <c r="E480" s="168"/>
      <c r="F480" s="61"/>
      <c r="G480" s="61"/>
      <c r="H480" s="99"/>
      <c r="I480" s="110"/>
      <c r="J480" s="110"/>
      <c r="K480" s="196"/>
    </row>
    <row r="481" spans="1:11" ht="12.75">
      <c r="A481" s="134"/>
      <c r="B481" s="79"/>
      <c r="C481" s="79"/>
      <c r="D481" s="109"/>
      <c r="E481" s="168"/>
      <c r="F481" s="61"/>
      <c r="G481" s="61"/>
      <c r="H481" s="99"/>
      <c r="I481" s="110"/>
      <c r="J481" s="110"/>
      <c r="K481" s="196"/>
    </row>
    <row r="482" spans="1:11" ht="12.75">
      <c r="A482" s="134"/>
      <c r="B482" s="79"/>
      <c r="C482" s="79"/>
      <c r="D482" s="109"/>
      <c r="E482" s="61"/>
      <c r="F482" s="61"/>
      <c r="G482" s="61"/>
      <c r="H482" s="99"/>
      <c r="I482" s="110"/>
      <c r="J482" s="110"/>
      <c r="K482" s="196"/>
    </row>
    <row r="483" spans="1:11" ht="48.75" customHeight="1" thickBot="1">
      <c r="A483" s="124"/>
      <c r="B483" s="77"/>
      <c r="C483" s="250" t="s">
        <v>465</v>
      </c>
      <c r="D483" s="250"/>
      <c r="E483" s="250"/>
      <c r="F483" s="250"/>
      <c r="G483" s="250"/>
      <c r="H483" s="250"/>
      <c r="I483" s="250"/>
      <c r="J483" s="250"/>
      <c r="K483" s="251"/>
    </row>
    <row r="484" spans="4:11" ht="12.75">
      <c r="D484" s="147"/>
      <c r="I484" s="148"/>
      <c r="J484" s="111"/>
      <c r="K484" s="148"/>
    </row>
    <row r="485" spans="4:11" ht="12.75">
      <c r="D485" s="147"/>
      <c r="I485" s="148"/>
      <c r="J485" s="111"/>
      <c r="K485" s="148"/>
    </row>
    <row r="486" spans="4:11" ht="12.75">
      <c r="D486" s="147"/>
      <c r="I486" s="148"/>
      <c r="J486" s="111"/>
      <c r="K486" s="148"/>
    </row>
    <row r="487" spans="4:11" ht="12.75">
      <c r="D487" s="147"/>
      <c r="I487" s="148"/>
      <c r="J487" s="111"/>
      <c r="K487" s="148"/>
    </row>
    <row r="488" spans="4:11" ht="12.75">
      <c r="D488" s="147"/>
      <c r="I488" s="148"/>
      <c r="J488" s="111"/>
      <c r="K488" s="148"/>
    </row>
    <row r="489" spans="4:11" ht="12.75">
      <c r="D489" s="147"/>
      <c r="I489" s="148"/>
      <c r="J489" s="111"/>
      <c r="K489" s="148"/>
    </row>
    <row r="490" spans="4:11" ht="12.75">
      <c r="D490" s="147"/>
      <c r="I490" s="148"/>
      <c r="J490" s="111"/>
      <c r="K490" s="148"/>
    </row>
    <row r="491" spans="4:11" ht="12.75">
      <c r="D491" s="147"/>
      <c r="I491" s="148"/>
      <c r="J491" s="111"/>
      <c r="K491" s="148"/>
    </row>
    <row r="492" spans="4:11" ht="12.75">
      <c r="D492" s="147"/>
      <c r="I492" s="148"/>
      <c r="J492" s="111"/>
      <c r="K492" s="148"/>
    </row>
    <row r="493" spans="9:11" ht="12.75">
      <c r="I493" s="148"/>
      <c r="J493" s="111"/>
      <c r="K493" s="148"/>
    </row>
    <row r="494" spans="9:11" ht="12.75">
      <c r="I494" s="148"/>
      <c r="J494" s="111"/>
      <c r="K494" s="148"/>
    </row>
    <row r="495" spans="9:11" ht="12.75">
      <c r="I495" s="148"/>
      <c r="J495" s="111"/>
      <c r="K495" s="148"/>
    </row>
    <row r="496" spans="9:11" ht="12.75">
      <c r="I496" s="148"/>
      <c r="J496" s="111"/>
      <c r="K496" s="148"/>
    </row>
    <row r="497" spans="9:11" ht="12.75">
      <c r="I497" s="148"/>
      <c r="J497" s="111"/>
      <c r="K497" s="148"/>
    </row>
    <row r="498" spans="9:11" ht="12.75">
      <c r="I498" s="148"/>
      <c r="J498" s="111"/>
      <c r="K498" s="148"/>
    </row>
    <row r="499" spans="9:11" ht="12.75">
      <c r="I499" s="148"/>
      <c r="J499" s="111"/>
      <c r="K499" s="148"/>
    </row>
    <row r="500" spans="9:11" ht="12.75">
      <c r="I500" s="148"/>
      <c r="J500" s="111"/>
      <c r="K500" s="148"/>
    </row>
    <row r="501" spans="9:11" ht="12.75">
      <c r="I501" s="148"/>
      <c r="J501" s="111"/>
      <c r="K501" s="148"/>
    </row>
    <row r="502" spans="9:11" ht="12.75">
      <c r="I502" s="148"/>
      <c r="J502" s="111"/>
      <c r="K502" s="148"/>
    </row>
    <row r="503" spans="9:11" ht="12.75">
      <c r="I503" s="148"/>
      <c r="J503" s="111"/>
      <c r="K503" s="148"/>
    </row>
    <row r="504" spans="9:11" ht="12.75">
      <c r="I504" s="148"/>
      <c r="J504" s="111"/>
      <c r="K504" s="148"/>
    </row>
    <row r="505" spans="9:11" ht="12.75">
      <c r="I505" s="148"/>
      <c r="J505" s="111"/>
      <c r="K505" s="148"/>
    </row>
    <row r="506" spans="9:11" ht="12.75">
      <c r="I506" s="148"/>
      <c r="J506" s="111"/>
      <c r="K506" s="148"/>
    </row>
    <row r="507" spans="9:11" ht="12.75">
      <c r="I507" s="148"/>
      <c r="J507" s="111"/>
      <c r="K507" s="148"/>
    </row>
    <row r="508" spans="9:11" ht="12.75">
      <c r="I508" s="148"/>
      <c r="J508" s="111"/>
      <c r="K508" s="148"/>
    </row>
    <row r="509" spans="9:11" ht="12.75">
      <c r="I509" s="148"/>
      <c r="J509" s="111"/>
      <c r="K509" s="148"/>
    </row>
    <row r="510" spans="9:11" ht="12.75">
      <c r="I510" s="148"/>
      <c r="J510" s="111"/>
      <c r="K510" s="148"/>
    </row>
    <row r="511" spans="9:11" ht="12.75">
      <c r="I511" s="148"/>
      <c r="J511" s="111"/>
      <c r="K511" s="148"/>
    </row>
    <row r="512" spans="9:11" ht="12.75">
      <c r="I512" s="148"/>
      <c r="J512" s="111"/>
      <c r="K512" s="148"/>
    </row>
    <row r="513" spans="9:11" ht="12.75">
      <c r="I513" s="148"/>
      <c r="J513" s="111"/>
      <c r="K513" s="148"/>
    </row>
    <row r="514" spans="9:11" ht="12.75">
      <c r="I514" s="148"/>
      <c r="J514" s="111"/>
      <c r="K514" s="148"/>
    </row>
    <row r="515" spans="9:11" ht="12.75">
      <c r="I515" s="148"/>
      <c r="J515" s="111"/>
      <c r="K515" s="148"/>
    </row>
    <row r="516" spans="9:11" ht="12.75">
      <c r="I516" s="148"/>
      <c r="J516" s="111"/>
      <c r="K516" s="148"/>
    </row>
    <row r="517" spans="9:11" ht="12.75">
      <c r="I517" s="148"/>
      <c r="J517" s="111"/>
      <c r="K517" s="148"/>
    </row>
    <row r="518" spans="9:11" ht="12.75">
      <c r="I518" s="148"/>
      <c r="J518" s="111"/>
      <c r="K518" s="148"/>
    </row>
    <row r="519" spans="9:11" ht="12.75">
      <c r="I519" s="148"/>
      <c r="J519" s="111"/>
      <c r="K519" s="148"/>
    </row>
    <row r="520" spans="9:11" ht="12.75">
      <c r="I520" s="148"/>
      <c r="J520" s="111"/>
      <c r="K520" s="148"/>
    </row>
    <row r="521" spans="9:11" ht="12.75">
      <c r="I521" s="148"/>
      <c r="J521" s="111"/>
      <c r="K521" s="148"/>
    </row>
    <row r="522" spans="9:11" ht="12.75">
      <c r="I522" s="148"/>
      <c r="J522" s="111"/>
      <c r="K522" s="148"/>
    </row>
    <row r="523" spans="9:11" ht="12.75">
      <c r="I523" s="148"/>
      <c r="J523" s="111"/>
      <c r="K523" s="148"/>
    </row>
    <row r="524" spans="9:11" ht="12.75">
      <c r="I524" s="148"/>
      <c r="J524" s="111"/>
      <c r="K524" s="148"/>
    </row>
    <row r="525" spans="9:11" ht="12.75">
      <c r="I525" s="148"/>
      <c r="J525" s="111"/>
      <c r="K525" s="148"/>
    </row>
    <row r="526" spans="9:11" ht="12.75">
      <c r="I526" s="148"/>
      <c r="J526" s="111"/>
      <c r="K526" s="148"/>
    </row>
    <row r="527" spans="9:11" ht="12.75">
      <c r="I527" s="148"/>
      <c r="J527" s="111"/>
      <c r="K527" s="148"/>
    </row>
    <row r="528" spans="9:11" ht="12.75">
      <c r="I528" s="148"/>
      <c r="J528" s="111"/>
      <c r="K528" s="148"/>
    </row>
    <row r="529" spans="9:11" ht="12.75">
      <c r="I529" s="148"/>
      <c r="J529" s="111"/>
      <c r="K529" s="148"/>
    </row>
    <row r="530" spans="9:11" ht="12.75">
      <c r="I530" s="148"/>
      <c r="J530" s="111"/>
      <c r="K530" s="148"/>
    </row>
    <row r="531" spans="9:11" ht="12.75">
      <c r="I531" s="148"/>
      <c r="J531" s="111"/>
      <c r="K531" s="148"/>
    </row>
    <row r="532" spans="9:11" ht="12.75">
      <c r="I532" s="148"/>
      <c r="J532" s="111"/>
      <c r="K532" s="148"/>
    </row>
    <row r="533" spans="9:11" ht="12.75">
      <c r="I533" s="148"/>
      <c r="J533" s="111"/>
      <c r="K533" s="148"/>
    </row>
    <row r="534" spans="9:11" ht="12.75">
      <c r="I534" s="148"/>
      <c r="J534" s="111"/>
      <c r="K534" s="148"/>
    </row>
    <row r="535" spans="9:11" ht="12.75">
      <c r="I535" s="148"/>
      <c r="J535" s="111"/>
      <c r="K535" s="148"/>
    </row>
    <row r="536" spans="9:11" ht="12.75">
      <c r="I536" s="148"/>
      <c r="J536" s="111"/>
      <c r="K536" s="148"/>
    </row>
    <row r="537" spans="9:11" ht="12.75">
      <c r="I537" s="148"/>
      <c r="J537" s="111"/>
      <c r="K537" s="148"/>
    </row>
    <row r="538" spans="9:11" ht="12.75">
      <c r="I538" s="148"/>
      <c r="J538" s="111"/>
      <c r="K538" s="148"/>
    </row>
    <row r="539" spans="9:11" ht="12.75">
      <c r="I539" s="148"/>
      <c r="J539" s="111"/>
      <c r="K539" s="148"/>
    </row>
    <row r="540" spans="9:11" ht="12.75">
      <c r="I540" s="148"/>
      <c r="J540" s="111"/>
      <c r="K540" s="148"/>
    </row>
    <row r="541" spans="9:11" ht="12.75">
      <c r="I541" s="148"/>
      <c r="J541" s="111"/>
      <c r="K541" s="148"/>
    </row>
    <row r="542" spans="9:11" ht="12.75">
      <c r="I542" s="148"/>
      <c r="J542" s="111"/>
      <c r="K542" s="148"/>
    </row>
    <row r="543" spans="9:11" ht="12.75">
      <c r="I543" s="148"/>
      <c r="J543" s="111"/>
      <c r="K543" s="148"/>
    </row>
    <row r="544" spans="9:11" ht="12.75">
      <c r="I544" s="148"/>
      <c r="J544" s="111"/>
      <c r="K544" s="148"/>
    </row>
    <row r="545" spans="9:11" ht="12.75">
      <c r="I545" s="148"/>
      <c r="J545" s="111"/>
      <c r="K545" s="148"/>
    </row>
    <row r="546" spans="9:11" ht="12.75">
      <c r="I546" s="148"/>
      <c r="J546" s="111"/>
      <c r="K546" s="148"/>
    </row>
    <row r="547" spans="9:11" ht="12.75">
      <c r="I547" s="148"/>
      <c r="J547" s="111"/>
      <c r="K547" s="148"/>
    </row>
    <row r="548" spans="9:11" ht="12.75">
      <c r="I548" s="148"/>
      <c r="J548" s="111"/>
      <c r="K548" s="148"/>
    </row>
  </sheetData>
  <sheetProtection/>
  <mergeCells count="21">
    <mergeCell ref="C426:E426"/>
    <mergeCell ref="C389:E389"/>
    <mergeCell ref="C52:E52"/>
    <mergeCell ref="C93:E93"/>
    <mergeCell ref="C138:E138"/>
    <mergeCell ref="C179:E179"/>
    <mergeCell ref="C483:K483"/>
    <mergeCell ref="C225:E225"/>
    <mergeCell ref="C264:E264"/>
    <mergeCell ref="C314:E314"/>
    <mergeCell ref="C353:E353"/>
    <mergeCell ref="C463:E463"/>
    <mergeCell ref="A2:K2"/>
    <mergeCell ref="G11:I11"/>
    <mergeCell ref="K9:K12"/>
    <mergeCell ref="A3:K3"/>
    <mergeCell ref="A7:K7"/>
    <mergeCell ref="G9:J9"/>
    <mergeCell ref="E9:F9"/>
    <mergeCell ref="A9:C12"/>
    <mergeCell ref="D9:D12"/>
  </mergeCells>
  <printOptions horizontalCentered="1"/>
  <pageMargins left="0.24" right="0.46" top="0.35" bottom="0.5" header="0.25" footer="0.5"/>
  <pageSetup fitToHeight="9" fitToWidth="1" horizontalDpi="600" verticalDpi="600" orientation="landscape" scale="70" r:id="rId1"/>
  <rowBreaks count="8" manualBreakCount="8">
    <brk id="54" max="10" man="1"/>
    <brk id="95" max="10" man="1"/>
    <brk id="140" max="10" man="1"/>
    <brk id="182" max="10" man="1"/>
    <brk id="228" max="255" man="1"/>
    <brk id="266" max="10" man="1"/>
    <brk id="316" max="10" man="1"/>
    <brk id="355"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E164"/>
  <sheetViews>
    <sheetView zoomScale="60" zoomScaleNormal="60" zoomScalePageLayoutView="0" workbookViewId="0" topLeftCell="C34">
      <selection activeCell="D110" sqref="D110"/>
    </sheetView>
  </sheetViews>
  <sheetFormatPr defaultColWidth="8.8515625" defaultRowHeight="12.75"/>
  <cols>
    <col min="1" max="1" width="6.28125" style="29" customWidth="1"/>
    <col min="2" max="2" width="6.00390625" style="29" customWidth="1"/>
    <col min="3" max="3" width="2.7109375" style="29" customWidth="1"/>
    <col min="4" max="4" width="35.8515625" style="90" customWidth="1"/>
    <col min="5" max="5" width="12.7109375" style="149" customWidth="1"/>
    <col min="6" max="6" width="19.57421875" style="29" customWidth="1"/>
    <col min="7" max="8" width="19.140625" style="29" customWidth="1"/>
    <col min="9" max="9" width="13.8515625" style="29" customWidth="1"/>
    <col min="10" max="10" width="18.7109375" style="29" customWidth="1"/>
    <col min="11" max="11" width="16.28125" style="81" customWidth="1"/>
    <col min="12" max="12" width="20.421875" style="29" customWidth="1"/>
    <col min="13" max="13" width="3.140625" style="29" customWidth="1"/>
    <col min="14" max="239" width="9.140625" style="65" customWidth="1"/>
    <col min="240" max="16384" width="8.8515625" style="29" customWidth="1"/>
  </cols>
  <sheetData>
    <row r="1" spans="4:239" s="61" customFormat="1" ht="13.5" thickBot="1">
      <c r="D1" s="79"/>
      <c r="E1" s="80"/>
      <c r="K1" s="81"/>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row>
    <row r="2" spans="2:238" s="61" customFormat="1" ht="33.75" customHeight="1" thickBot="1">
      <c r="B2" s="223" t="s">
        <v>0</v>
      </c>
      <c r="C2" s="257"/>
      <c r="D2" s="257"/>
      <c r="E2" s="257"/>
      <c r="F2" s="257"/>
      <c r="G2" s="257"/>
      <c r="H2" s="257"/>
      <c r="I2" s="257"/>
      <c r="J2" s="257"/>
      <c r="K2" s="257"/>
      <c r="L2" s="258"/>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row>
    <row r="3" spans="1:239" ht="13.5" thickBot="1">
      <c r="A3" s="61"/>
      <c r="B3" s="223" t="s">
        <v>1</v>
      </c>
      <c r="C3" s="257"/>
      <c r="D3" s="257"/>
      <c r="E3" s="257"/>
      <c r="F3" s="257"/>
      <c r="G3" s="257"/>
      <c r="H3" s="257"/>
      <c r="I3" s="257"/>
      <c r="J3" s="257"/>
      <c r="K3" s="257"/>
      <c r="L3" s="258"/>
      <c r="M3" s="82"/>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E3" s="29"/>
    </row>
    <row r="4" spans="1:14" ht="12.75">
      <c r="A4" s="61"/>
      <c r="B4" s="259" t="s">
        <v>2</v>
      </c>
      <c r="C4" s="260"/>
      <c r="D4" s="85" t="s">
        <v>227</v>
      </c>
      <c r="E4" s="80"/>
      <c r="F4" s="179" t="s">
        <v>459</v>
      </c>
      <c r="G4" s="86" t="s">
        <v>231</v>
      </c>
      <c r="H4" s="86"/>
      <c r="I4" s="85"/>
      <c r="J4" s="61"/>
      <c r="K4" s="61"/>
      <c r="L4" s="184">
        <f>+geo_adjs!C68</f>
        <v>1.0003333333333335</v>
      </c>
      <c r="N4" s="64"/>
    </row>
    <row r="5" spans="1:14" ht="12.75">
      <c r="A5" s="61"/>
      <c r="B5" s="261" t="s">
        <v>3</v>
      </c>
      <c r="C5" s="262"/>
      <c r="D5" s="85" t="s">
        <v>228</v>
      </c>
      <c r="E5" s="80"/>
      <c r="F5" s="180" t="s">
        <v>461</v>
      </c>
      <c r="G5" s="86" t="s">
        <v>232</v>
      </c>
      <c r="H5" s="86"/>
      <c r="I5" s="21"/>
      <c r="J5" s="21"/>
      <c r="K5" s="185">
        <v>40087</v>
      </c>
      <c r="L5" s="185">
        <v>40178</v>
      </c>
      <c r="N5" s="64"/>
    </row>
    <row r="6" spans="1:238" ht="13.5" thickBot="1">
      <c r="A6" s="61"/>
      <c r="B6" s="263" t="s">
        <v>4</v>
      </c>
      <c r="C6" s="264"/>
      <c r="D6" s="89" t="s">
        <v>229</v>
      </c>
      <c r="E6" s="89"/>
      <c r="F6" s="181" t="s">
        <v>466</v>
      </c>
      <c r="G6" s="204" t="s">
        <v>472</v>
      </c>
      <c r="H6" s="77"/>
      <c r="I6" s="77"/>
      <c r="J6" s="77"/>
      <c r="K6" s="202">
        <f>+L5-K5+1</f>
        <v>92</v>
      </c>
      <c r="L6" s="203">
        <f>+K6/365</f>
        <v>0.25205479452054796</v>
      </c>
      <c r="N6" s="79"/>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row>
    <row r="7" spans="1:14" ht="12.75">
      <c r="A7" s="61"/>
      <c r="B7" s="265" t="s">
        <v>5</v>
      </c>
      <c r="C7" s="266"/>
      <c r="D7" s="266"/>
      <c r="E7" s="266"/>
      <c r="F7" s="266"/>
      <c r="G7" s="266"/>
      <c r="H7" s="266"/>
      <c r="I7" s="266"/>
      <c r="J7" s="266"/>
      <c r="K7" s="266"/>
      <c r="L7" s="267"/>
      <c r="M7" s="178"/>
      <c r="N7" s="64"/>
    </row>
    <row r="8" spans="1:14" ht="17.25" customHeight="1" thickBot="1">
      <c r="A8" s="61"/>
      <c r="B8" s="91"/>
      <c r="C8" s="89"/>
      <c r="D8" s="77"/>
      <c r="E8" s="92" t="s">
        <v>6</v>
      </c>
      <c r="F8" s="20" t="s">
        <v>7</v>
      </c>
      <c r="G8" s="20" t="s">
        <v>8</v>
      </c>
      <c r="H8" s="20"/>
      <c r="I8" s="20" t="s">
        <v>9</v>
      </c>
      <c r="J8" s="20" t="s">
        <v>10</v>
      </c>
      <c r="K8" s="20" t="s">
        <v>11</v>
      </c>
      <c r="L8" s="186" t="s">
        <v>12</v>
      </c>
      <c r="M8" s="79"/>
      <c r="N8" s="64"/>
    </row>
    <row r="9" spans="1:239" ht="36.75" customHeight="1" thickBot="1">
      <c r="A9" s="61"/>
      <c r="B9" s="235" t="s">
        <v>20</v>
      </c>
      <c r="C9" s="236"/>
      <c r="D9" s="237"/>
      <c r="E9" s="244" t="s">
        <v>14</v>
      </c>
      <c r="F9" s="233" t="s">
        <v>15</v>
      </c>
      <c r="G9" s="234"/>
      <c r="H9" s="232" t="s">
        <v>467</v>
      </c>
      <c r="I9" s="233"/>
      <c r="J9" s="233"/>
      <c r="K9" s="234"/>
      <c r="L9" s="226" t="s">
        <v>225</v>
      </c>
      <c r="M9" s="65"/>
      <c r="ID9" s="29"/>
      <c r="IE9" s="29"/>
    </row>
    <row r="10" spans="1:239" ht="13.5" thickBot="1">
      <c r="A10" s="61"/>
      <c r="B10" s="238"/>
      <c r="C10" s="239"/>
      <c r="D10" s="240"/>
      <c r="E10" s="245"/>
      <c r="F10" s="67"/>
      <c r="G10" s="68"/>
      <c r="H10" s="268" t="s">
        <v>16</v>
      </c>
      <c r="I10" s="269"/>
      <c r="J10" s="270"/>
      <c r="K10" s="72">
        <v>0.248</v>
      </c>
      <c r="L10" s="227"/>
      <c r="M10" s="65"/>
      <c r="ID10" s="29"/>
      <c r="IE10" s="29"/>
    </row>
    <row r="11" spans="1:239" ht="13.5" thickBot="1">
      <c r="A11" s="61"/>
      <c r="B11" s="238"/>
      <c r="C11" s="239"/>
      <c r="D11" s="240"/>
      <c r="E11" s="245"/>
      <c r="F11" s="73" t="s">
        <v>17</v>
      </c>
      <c r="G11" s="74" t="s">
        <v>18</v>
      </c>
      <c r="H11" s="223" t="s">
        <v>17</v>
      </c>
      <c r="I11" s="224"/>
      <c r="J11" s="225"/>
      <c r="K11" s="75" t="s">
        <v>18</v>
      </c>
      <c r="L11" s="227"/>
      <c r="M11" s="65"/>
      <c r="ID11" s="29"/>
      <c r="IE11" s="29"/>
    </row>
    <row r="12" spans="1:239" ht="58.5" customHeight="1" thickBot="1">
      <c r="A12" s="61"/>
      <c r="B12" s="241"/>
      <c r="C12" s="242"/>
      <c r="D12" s="243"/>
      <c r="E12" s="246"/>
      <c r="F12" s="78" t="s">
        <v>21</v>
      </c>
      <c r="G12" s="78" t="s">
        <v>473</v>
      </c>
      <c r="H12" s="9" t="s">
        <v>19</v>
      </c>
      <c r="I12" s="78" t="s">
        <v>22</v>
      </c>
      <c r="J12" s="78" t="s">
        <v>23</v>
      </c>
      <c r="K12" s="78" t="s">
        <v>224</v>
      </c>
      <c r="L12" s="228"/>
      <c r="M12" s="65"/>
      <c r="ID12" s="29"/>
      <c r="IE12" s="29"/>
    </row>
    <row r="13" spans="1:239" ht="12.75">
      <c r="A13" s="61"/>
      <c r="B13" s="62"/>
      <c r="C13" s="93"/>
      <c r="D13" s="93"/>
      <c r="E13" s="94"/>
      <c r="F13" s="95"/>
      <c r="G13" s="95"/>
      <c r="H13" s="95"/>
      <c r="I13" s="95"/>
      <c r="J13" s="95"/>
      <c r="K13" s="95"/>
      <c r="L13" s="67"/>
      <c r="M13" s="65"/>
      <c r="ID13" s="29"/>
      <c r="IE13" s="29"/>
    </row>
    <row r="14" spans="2:239" ht="12.75">
      <c r="B14" s="84" t="s">
        <v>2</v>
      </c>
      <c r="C14" s="79" t="s">
        <v>468</v>
      </c>
      <c r="D14" s="64"/>
      <c r="E14" s="130"/>
      <c r="F14" s="112"/>
      <c r="G14" s="112"/>
      <c r="H14" s="97"/>
      <c r="I14" s="112"/>
      <c r="J14" s="110"/>
      <c r="K14" s="112"/>
      <c r="L14" s="188"/>
      <c r="M14" s="65"/>
      <c r="ID14" s="29"/>
      <c r="IE14" s="29"/>
    </row>
    <row r="15" spans="2:239" ht="12.75">
      <c r="B15" s="98"/>
      <c r="C15" s="61"/>
      <c r="D15" s="79"/>
      <c r="E15" s="109"/>
      <c r="F15" s="110"/>
      <c r="G15" s="110"/>
      <c r="H15" s="99"/>
      <c r="I15" s="110"/>
      <c r="J15" s="110"/>
      <c r="K15" s="110"/>
      <c r="L15" s="190"/>
      <c r="M15" s="65"/>
      <c r="ID15" s="29"/>
      <c r="IE15" s="29"/>
    </row>
    <row r="16" spans="2:239" ht="12.75">
      <c r="B16" s="98"/>
      <c r="C16" s="79" t="s">
        <v>25</v>
      </c>
      <c r="D16" s="100" t="s">
        <v>26</v>
      </c>
      <c r="E16" s="109"/>
      <c r="F16" s="110"/>
      <c r="G16" s="110"/>
      <c r="H16" s="99"/>
      <c r="I16" s="110"/>
      <c r="J16" s="110"/>
      <c r="K16" s="110"/>
      <c r="L16" s="190"/>
      <c r="M16" s="65"/>
      <c r="ID16" s="29"/>
      <c r="IE16" s="29"/>
    </row>
    <row r="17" spans="2:239" ht="12.75">
      <c r="B17" s="98"/>
      <c r="C17" s="61"/>
      <c r="D17" s="101" t="s">
        <v>414</v>
      </c>
      <c r="E17" s="102"/>
      <c r="F17" s="103"/>
      <c r="G17" s="104">
        <f>$E17*F17*$L$6</f>
        <v>0</v>
      </c>
      <c r="H17" s="105">
        <v>9</v>
      </c>
      <c r="I17" s="104">
        <f>IF(H17&lt;1,0,VLOOKUP($H17,dol_sal!$B$9:$D$18,3)*(1+K$10))</f>
        <v>93794.84462967882</v>
      </c>
      <c r="J17" s="104">
        <f>IF(E17=0,0,(I17-$F$32)/(1+$F$31))</f>
        <v>0</v>
      </c>
      <c r="K17" s="104">
        <f>$E17*I17</f>
        <v>0</v>
      </c>
      <c r="L17" s="187">
        <f aca="true" t="shared" si="0" ref="L17:L26">IF(J17=0,"",+F17/J17)</f>
      </c>
      <c r="M17" s="65"/>
      <c r="ID17" s="29"/>
      <c r="IE17" s="29"/>
    </row>
    <row r="18" spans="2:239" ht="12.75">
      <c r="B18" s="98"/>
      <c r="C18" s="61"/>
      <c r="D18" s="101" t="s">
        <v>415</v>
      </c>
      <c r="E18" s="102"/>
      <c r="F18" s="103"/>
      <c r="G18" s="104">
        <f aca="true" t="shared" si="1" ref="G18:G26">$E18*F18*$L$6</f>
        <v>0</v>
      </c>
      <c r="H18" s="105">
        <v>7</v>
      </c>
      <c r="I18" s="104">
        <f>IF(H18&lt;1,0,VLOOKUP($H18,dol_sal!$B$9:$D$18,3)*(1+K$10))</f>
        <v>67532.28813336875</v>
      </c>
      <c r="J18" s="104">
        <f>IF(E18=0,0,(I18-$F$32)/(1+$F$31))</f>
        <v>0</v>
      </c>
      <c r="K18" s="104">
        <f aca="true" t="shared" si="2" ref="K18:K26">$E18*I18</f>
        <v>0</v>
      </c>
      <c r="L18" s="187">
        <f t="shared" si="0"/>
      </c>
      <c r="M18" s="65"/>
      <c r="ID18" s="29"/>
      <c r="IE18" s="29"/>
    </row>
    <row r="19" spans="2:239" ht="12.75">
      <c r="B19" s="98"/>
      <c r="C19" s="61"/>
      <c r="D19" s="101" t="s">
        <v>416</v>
      </c>
      <c r="E19" s="102"/>
      <c r="F19" s="103"/>
      <c r="G19" s="104">
        <f t="shared" si="1"/>
        <v>0</v>
      </c>
      <c r="H19" s="105">
        <v>5</v>
      </c>
      <c r="I19" s="104">
        <f>IF(H19&lt;1,0,VLOOKUP($H19,dol_sal!$B$9:$D$18,3)*(1+K$10))</f>
        <v>51274.913851829144</v>
      </c>
      <c r="J19" s="104">
        <f>IF(E19=0,0,(I19-$F$32)/(1+$F$31))</f>
        <v>0</v>
      </c>
      <c r="K19" s="104">
        <f t="shared" si="2"/>
        <v>0</v>
      </c>
      <c r="L19" s="187">
        <f t="shared" si="0"/>
      </c>
      <c r="M19" s="65"/>
      <c r="ID19" s="29"/>
      <c r="IE19" s="29"/>
    </row>
    <row r="20" spans="2:239" ht="12.75">
      <c r="B20" s="98"/>
      <c r="C20" s="61"/>
      <c r="D20" s="101" t="s">
        <v>417</v>
      </c>
      <c r="E20" s="102"/>
      <c r="F20" s="103"/>
      <c r="G20" s="104">
        <f t="shared" si="1"/>
        <v>0</v>
      </c>
      <c r="H20" s="152">
        <v>3</v>
      </c>
      <c r="I20" s="104">
        <f>IF(H20&lt;1,0,VLOOKUP($H20,dol_sal!$B$9:$D$18,3)*(1+K$10))</f>
        <v>37517.93785187153</v>
      </c>
      <c r="J20" s="104">
        <f>IF(E20=0,0,(I20-$F$32)/(1+$F$31))</f>
        <v>0</v>
      </c>
      <c r="K20" s="104">
        <f t="shared" si="2"/>
        <v>0</v>
      </c>
      <c r="L20" s="187">
        <f t="shared" si="0"/>
      </c>
      <c r="M20" s="65"/>
      <c r="ID20" s="29"/>
      <c r="IE20" s="29"/>
    </row>
    <row r="21" spans="2:239" ht="12.75">
      <c r="B21" s="98"/>
      <c r="C21" s="61"/>
      <c r="D21" s="106" t="s">
        <v>239</v>
      </c>
      <c r="E21" s="102"/>
      <c r="F21" s="103"/>
      <c r="G21" s="104">
        <f t="shared" si="1"/>
        <v>0</v>
      </c>
      <c r="H21" s="108">
        <v>0</v>
      </c>
      <c r="I21" s="104">
        <f>IF(H21&lt;1,0,VLOOKUP($H21,dol_sal!$B$9:$D$18,3)*(1+K$10))</f>
        <v>0</v>
      </c>
      <c r="J21" s="104">
        <f>IF(E21=0,0,(I21-#REF!)/(1+#REF!))</f>
        <v>0</v>
      </c>
      <c r="K21" s="104">
        <f t="shared" si="2"/>
        <v>0</v>
      </c>
      <c r="L21" s="187">
        <f t="shared" si="0"/>
      </c>
      <c r="M21" s="65"/>
      <c r="ID21" s="29"/>
      <c r="IE21" s="29"/>
    </row>
    <row r="22" spans="2:239" ht="12.75">
      <c r="B22" s="98"/>
      <c r="C22" s="61"/>
      <c r="D22" s="106" t="s">
        <v>36</v>
      </c>
      <c r="E22" s="102"/>
      <c r="F22" s="103"/>
      <c r="G22" s="104">
        <f t="shared" si="1"/>
        <v>0</v>
      </c>
      <c r="H22" s="108">
        <v>0</v>
      </c>
      <c r="I22" s="104">
        <f>IF(H22&lt;1,0,VLOOKUP($H22,dol_sal!$B$9:$D$18,3)*(1+K$10))</f>
        <v>0</v>
      </c>
      <c r="J22" s="104">
        <f>IF(E22=0,0,(I22-#REF!)/(1+#REF!))</f>
        <v>0</v>
      </c>
      <c r="K22" s="104">
        <f t="shared" si="2"/>
        <v>0</v>
      </c>
      <c r="L22" s="187">
        <f t="shared" si="0"/>
      </c>
      <c r="M22" s="65"/>
      <c r="ID22" s="29"/>
      <c r="IE22" s="29"/>
    </row>
    <row r="23" spans="2:239" ht="12.75">
      <c r="B23" s="98"/>
      <c r="C23" s="61"/>
      <c r="D23" s="106" t="s">
        <v>36</v>
      </c>
      <c r="E23" s="102"/>
      <c r="F23" s="103"/>
      <c r="G23" s="104">
        <f t="shared" si="1"/>
        <v>0</v>
      </c>
      <c r="H23" s="108">
        <v>0</v>
      </c>
      <c r="I23" s="104">
        <f>IF(H23&lt;1,0,VLOOKUP($H23,dol_sal!$B$9:$D$18,3)*(1+K$10))</f>
        <v>0</v>
      </c>
      <c r="J23" s="104">
        <f>IF(E23=0,0,(I23-#REF!)/(1+#REF!))</f>
        <v>0</v>
      </c>
      <c r="K23" s="104">
        <f t="shared" si="2"/>
        <v>0</v>
      </c>
      <c r="L23" s="187">
        <f t="shared" si="0"/>
      </c>
      <c r="M23" s="65"/>
      <c r="ID23" s="29"/>
      <c r="IE23" s="29"/>
    </row>
    <row r="24" spans="2:239" ht="12.75">
      <c r="B24" s="98"/>
      <c r="C24" s="61"/>
      <c r="D24" s="106" t="s">
        <v>36</v>
      </c>
      <c r="E24" s="102"/>
      <c r="F24" s="103"/>
      <c r="G24" s="104">
        <f t="shared" si="1"/>
        <v>0</v>
      </c>
      <c r="H24" s="108">
        <v>0</v>
      </c>
      <c r="I24" s="104">
        <f>IF(H24&lt;1,0,VLOOKUP($H24,dol_sal!$B$9:$D$18,3)*(1+K$10))</f>
        <v>0</v>
      </c>
      <c r="J24" s="104">
        <f>IF(E24=0,0,(I24-#REF!)/(1+#REF!))</f>
        <v>0</v>
      </c>
      <c r="K24" s="104">
        <f t="shared" si="2"/>
        <v>0</v>
      </c>
      <c r="L24" s="187">
        <f t="shared" si="0"/>
      </c>
      <c r="M24" s="65"/>
      <c r="ID24" s="29"/>
      <c r="IE24" s="29"/>
    </row>
    <row r="25" spans="2:239" ht="12.75">
      <c r="B25" s="98"/>
      <c r="C25" s="61"/>
      <c r="D25" s="106" t="s">
        <v>36</v>
      </c>
      <c r="E25" s="102"/>
      <c r="F25" s="103"/>
      <c r="G25" s="104">
        <f t="shared" si="1"/>
        <v>0</v>
      </c>
      <c r="H25" s="108">
        <v>0</v>
      </c>
      <c r="I25" s="104">
        <f>IF(H25&lt;1,0,VLOOKUP($H25,dol_sal!$B$9:$D$18,3)*(1+K$10))</f>
        <v>0</v>
      </c>
      <c r="J25" s="104">
        <f>IF(E25=0,0,(I25-#REF!)/(1+#REF!))</f>
        <v>0</v>
      </c>
      <c r="K25" s="104">
        <f t="shared" si="2"/>
        <v>0</v>
      </c>
      <c r="L25" s="187">
        <f t="shared" si="0"/>
      </c>
      <c r="M25" s="65"/>
      <c r="ID25" s="29"/>
      <c r="IE25" s="29"/>
    </row>
    <row r="26" spans="2:239" ht="12.75">
      <c r="B26" s="98"/>
      <c r="C26" s="61"/>
      <c r="D26" s="106" t="s">
        <v>36</v>
      </c>
      <c r="E26" s="102"/>
      <c r="F26" s="103"/>
      <c r="G26" s="104">
        <f t="shared" si="1"/>
        <v>0</v>
      </c>
      <c r="H26" s="108">
        <v>0</v>
      </c>
      <c r="I26" s="104">
        <f>IF(H26&lt;1,0,VLOOKUP($H26,dol_sal!$B$9:$D$18,3)*(1+K$10))</f>
        <v>0</v>
      </c>
      <c r="J26" s="104">
        <f>IF(E26=0,0,(I26-#REF!)/(1+#REF!))</f>
        <v>0</v>
      </c>
      <c r="K26" s="104">
        <f t="shared" si="2"/>
        <v>0</v>
      </c>
      <c r="L26" s="187">
        <f t="shared" si="0"/>
      </c>
      <c r="M26" s="65"/>
      <c r="ID26" s="29"/>
      <c r="IE26" s="29"/>
    </row>
    <row r="27" spans="2:239" ht="12.75">
      <c r="B27" s="98"/>
      <c r="C27" s="61"/>
      <c r="D27" s="79"/>
      <c r="E27" s="109"/>
      <c r="F27" s="110"/>
      <c r="G27" s="110"/>
      <c r="H27" s="61"/>
      <c r="I27" s="110"/>
      <c r="J27" s="110"/>
      <c r="K27" s="110"/>
      <c r="L27" s="190"/>
      <c r="M27" s="65"/>
      <c r="ID27" s="29"/>
      <c r="IE27" s="29"/>
    </row>
    <row r="28" spans="2:239" ht="12.75">
      <c r="B28" s="98"/>
      <c r="C28" s="61"/>
      <c r="D28" s="79" t="s">
        <v>37</v>
      </c>
      <c r="E28" s="132">
        <f>SUM(E16:E27)</f>
        <v>0</v>
      </c>
      <c r="F28" s="110"/>
      <c r="G28" s="104">
        <f>SUM(G16:G27)</f>
        <v>0</v>
      </c>
      <c r="H28" s="61"/>
      <c r="I28" s="110"/>
      <c r="J28" s="114"/>
      <c r="K28" s="115"/>
      <c r="L28" s="193"/>
      <c r="M28" s="65"/>
      <c r="ID28" s="29"/>
      <c r="IE28" s="29"/>
    </row>
    <row r="29" spans="2:239" ht="12.75">
      <c r="B29" s="98"/>
      <c r="C29" s="116"/>
      <c r="D29" s="79"/>
      <c r="E29" s="109"/>
      <c r="F29" s="110"/>
      <c r="G29" s="110"/>
      <c r="H29" s="61"/>
      <c r="I29" s="110"/>
      <c r="J29" s="111"/>
      <c r="K29" s="110"/>
      <c r="L29" s="190"/>
      <c r="M29" s="65"/>
      <c r="ID29" s="29"/>
      <c r="IE29" s="29"/>
    </row>
    <row r="30" spans="2:239" ht="12.75">
      <c r="B30" s="98"/>
      <c r="C30" s="79" t="s">
        <v>38</v>
      </c>
      <c r="D30" s="100" t="s">
        <v>39</v>
      </c>
      <c r="E30" s="99"/>
      <c r="F30" s="110"/>
      <c r="G30" s="61"/>
      <c r="H30" s="61"/>
      <c r="I30" s="110"/>
      <c r="J30" s="81"/>
      <c r="K30" s="64"/>
      <c r="L30" s="87"/>
      <c r="M30" s="65"/>
      <c r="ID30" s="29"/>
      <c r="IE30" s="29"/>
    </row>
    <row r="31" spans="2:239" ht="12.75">
      <c r="B31" s="98"/>
      <c r="C31" s="79"/>
      <c r="D31" s="85" t="s">
        <v>219</v>
      </c>
      <c r="E31" s="99"/>
      <c r="F31" s="158">
        <v>0.105</v>
      </c>
      <c r="G31" s="151">
        <f>G28*F31</f>
        <v>0</v>
      </c>
      <c r="H31" s="85"/>
      <c r="I31" s="61"/>
      <c r="J31" s="114"/>
      <c r="K31" s="115"/>
      <c r="L31" s="189"/>
      <c r="M31" s="65"/>
      <c r="ID31" s="29"/>
      <c r="IE31" s="29"/>
    </row>
    <row r="32" spans="2:239" ht="12.75">
      <c r="B32" s="98"/>
      <c r="C32" s="79"/>
      <c r="D32" s="85" t="s">
        <v>220</v>
      </c>
      <c r="E32" s="99"/>
      <c r="F32" s="117" t="e">
        <f>+G32/E28</f>
        <v>#DIV/0!</v>
      </c>
      <c r="G32" s="103">
        <v>81000</v>
      </c>
      <c r="H32" s="85" t="s">
        <v>445</v>
      </c>
      <c r="I32" s="61"/>
      <c r="J32" s="114"/>
      <c r="K32" s="115"/>
      <c r="L32" s="189"/>
      <c r="M32" s="65"/>
      <c r="ID32" s="29"/>
      <c r="IE32" s="29"/>
    </row>
    <row r="33" spans="2:239" ht="12.75">
      <c r="B33" s="98"/>
      <c r="C33" s="79"/>
      <c r="D33" s="100"/>
      <c r="E33" s="99"/>
      <c r="F33" s="110"/>
      <c r="G33" s="61"/>
      <c r="H33" s="61"/>
      <c r="I33" s="110"/>
      <c r="J33" s="114"/>
      <c r="K33" s="115"/>
      <c r="L33" s="189"/>
      <c r="M33" s="65"/>
      <c r="ID33" s="29"/>
      <c r="IE33" s="29"/>
    </row>
    <row r="34" spans="2:239" ht="12.75">
      <c r="B34" s="98"/>
      <c r="C34" s="79"/>
      <c r="D34" s="85" t="s">
        <v>218</v>
      </c>
      <c r="E34" s="80"/>
      <c r="F34" s="61"/>
      <c r="G34" s="118">
        <f>+G32+G31</f>
        <v>81000</v>
      </c>
      <c r="H34" s="183" t="e">
        <f>+G34/G28</f>
        <v>#DIV/0!</v>
      </c>
      <c r="I34" s="61"/>
      <c r="J34" s="114"/>
      <c r="K34" s="115"/>
      <c r="L34" s="189"/>
      <c r="M34" s="65"/>
      <c r="ID34" s="29"/>
      <c r="IE34" s="29"/>
    </row>
    <row r="35" spans="2:239" ht="12.75">
      <c r="B35" s="98"/>
      <c r="C35" s="116"/>
      <c r="D35" s="85"/>
      <c r="E35" s="109"/>
      <c r="F35" s="61"/>
      <c r="G35" s="61"/>
      <c r="H35" s="61"/>
      <c r="I35" s="110"/>
      <c r="J35" s="111"/>
      <c r="K35" s="110"/>
      <c r="L35" s="190"/>
      <c r="M35" s="65"/>
      <c r="ID35" s="29"/>
      <c r="IE35" s="29"/>
    </row>
    <row r="36" spans="2:239" ht="12.75">
      <c r="B36" s="98"/>
      <c r="C36" s="79" t="s">
        <v>40</v>
      </c>
      <c r="D36" s="100" t="s">
        <v>41</v>
      </c>
      <c r="E36" s="119"/>
      <c r="F36" s="110"/>
      <c r="G36" s="110"/>
      <c r="H36" s="99"/>
      <c r="I36" s="110"/>
      <c r="J36" s="111"/>
      <c r="K36" s="110"/>
      <c r="L36" s="190"/>
      <c r="M36" s="65"/>
      <c r="ID36" s="29"/>
      <c r="IE36" s="29"/>
    </row>
    <row r="37" spans="2:239" ht="12.75">
      <c r="B37" s="98"/>
      <c r="C37" s="61"/>
      <c r="D37" s="79" t="s">
        <v>42</v>
      </c>
      <c r="E37" s="109"/>
      <c r="F37" s="158">
        <v>0.03</v>
      </c>
      <c r="G37" s="182">
        <f>SUM(G28+G34)*F37*-1</f>
        <v>-2430</v>
      </c>
      <c r="H37" s="150">
        <f>+F37</f>
        <v>0.03</v>
      </c>
      <c r="I37" s="110"/>
      <c r="J37" s="111"/>
      <c r="K37" s="110"/>
      <c r="L37" s="190"/>
      <c r="M37" s="65"/>
      <c r="ID37" s="29"/>
      <c r="IE37" s="29"/>
    </row>
    <row r="38" spans="2:239" ht="12.75">
      <c r="B38" s="98"/>
      <c r="C38" s="61"/>
      <c r="D38" s="79" t="s">
        <v>462</v>
      </c>
      <c r="E38" s="109"/>
      <c r="F38" s="110"/>
      <c r="G38" s="103">
        <v>2000</v>
      </c>
      <c r="H38" s="150">
        <f>+$G38/SUM($G$28+$G$34)</f>
        <v>0.024691358024691357</v>
      </c>
      <c r="I38" s="110"/>
      <c r="J38" s="111"/>
      <c r="K38" s="110"/>
      <c r="L38" s="190"/>
      <c r="M38" s="65"/>
      <c r="ID38" s="29"/>
      <c r="IE38" s="29"/>
    </row>
    <row r="39" spans="2:239" ht="12.75">
      <c r="B39" s="98"/>
      <c r="C39" s="61"/>
      <c r="D39" s="79" t="s">
        <v>43</v>
      </c>
      <c r="E39" s="99"/>
      <c r="F39" s="110"/>
      <c r="G39" s="103">
        <v>25000</v>
      </c>
      <c r="H39" s="150">
        <f>+$G39/SUM($G$28+$G$34)</f>
        <v>0.30864197530864196</v>
      </c>
      <c r="I39" s="110"/>
      <c r="J39" s="111"/>
      <c r="K39" s="110"/>
      <c r="L39" s="190"/>
      <c r="M39" s="65"/>
      <c r="ID39" s="29"/>
      <c r="IE39" s="29"/>
    </row>
    <row r="40" spans="2:239" ht="12.75">
      <c r="B40" s="98"/>
      <c r="C40" s="61"/>
      <c r="D40" s="79" t="s">
        <v>44</v>
      </c>
      <c r="E40" s="109"/>
      <c r="F40" s="110"/>
      <c r="G40" s="103">
        <v>0</v>
      </c>
      <c r="H40" s="150">
        <f>+$G40/SUM($G$28+$G$34)</f>
        <v>0</v>
      </c>
      <c r="I40" s="110"/>
      <c r="J40" s="111"/>
      <c r="K40" s="110"/>
      <c r="L40" s="190"/>
      <c r="M40" s="65"/>
      <c r="ID40" s="29"/>
      <c r="IE40" s="29"/>
    </row>
    <row r="41" spans="2:239" ht="12.75">
      <c r="B41" s="98"/>
      <c r="C41" s="61"/>
      <c r="D41" s="100"/>
      <c r="E41" s="99"/>
      <c r="F41" s="110"/>
      <c r="G41" s="110"/>
      <c r="H41" s="61"/>
      <c r="I41" s="110"/>
      <c r="J41" s="111"/>
      <c r="K41" s="110"/>
      <c r="L41" s="190"/>
      <c r="M41" s="65"/>
      <c r="ID41" s="29"/>
      <c r="IE41" s="29"/>
    </row>
    <row r="42" spans="2:239" ht="15" customHeight="1">
      <c r="B42" s="98"/>
      <c r="C42" s="61"/>
      <c r="D42" s="79" t="s">
        <v>45</v>
      </c>
      <c r="E42" s="109"/>
      <c r="F42" s="110"/>
      <c r="G42" s="104">
        <f>SUM(G37:G41)</f>
        <v>24570</v>
      </c>
      <c r="H42" s="61"/>
      <c r="I42" s="110"/>
      <c r="J42" s="111"/>
      <c r="K42" s="110"/>
      <c r="L42" s="190"/>
      <c r="M42" s="65"/>
      <c r="ID42" s="29"/>
      <c r="IE42" s="29"/>
    </row>
    <row r="43" spans="2:239" ht="12.75">
      <c r="B43" s="98"/>
      <c r="C43" s="61"/>
      <c r="D43" s="79"/>
      <c r="E43" s="109"/>
      <c r="F43" s="110"/>
      <c r="G43" s="110"/>
      <c r="H43" s="61"/>
      <c r="I43" s="110"/>
      <c r="J43" s="111"/>
      <c r="K43" s="110"/>
      <c r="L43" s="190"/>
      <c r="M43" s="65"/>
      <c r="ID43" s="29"/>
      <c r="IE43" s="29"/>
    </row>
    <row r="44" spans="2:239" ht="12.75">
      <c r="B44" s="98"/>
      <c r="C44" s="79" t="s">
        <v>46</v>
      </c>
      <c r="D44" s="79" t="s">
        <v>47</v>
      </c>
      <c r="E44" s="99"/>
      <c r="F44" s="110"/>
      <c r="G44" s="103">
        <v>0</v>
      </c>
      <c r="H44" s="61"/>
      <c r="I44" s="110"/>
      <c r="J44" s="111"/>
      <c r="K44" s="110"/>
      <c r="L44" s="190"/>
      <c r="M44" s="65"/>
      <c r="ID44" s="29"/>
      <c r="IE44" s="29"/>
    </row>
    <row r="45" spans="2:239" ht="12.75">
      <c r="B45" s="98"/>
      <c r="C45" s="61"/>
      <c r="D45" s="120" t="s">
        <v>48</v>
      </c>
      <c r="E45" s="121"/>
      <c r="F45" s="122"/>
      <c r="G45" s="110"/>
      <c r="H45" s="61"/>
      <c r="I45" s="123"/>
      <c r="J45" s="111"/>
      <c r="K45" s="110"/>
      <c r="L45" s="190"/>
      <c r="M45" s="65"/>
      <c r="ID45" s="29"/>
      <c r="IE45" s="29"/>
    </row>
    <row r="46" spans="2:239" ht="12.75">
      <c r="B46" s="98"/>
      <c r="C46" s="61"/>
      <c r="D46" s="247"/>
      <c r="E46" s="248"/>
      <c r="F46" s="249"/>
      <c r="G46" s="110"/>
      <c r="H46" s="61"/>
      <c r="I46" s="123"/>
      <c r="J46" s="111"/>
      <c r="K46" s="110"/>
      <c r="L46" s="190"/>
      <c r="M46" s="65"/>
      <c r="ID46" s="29"/>
      <c r="IE46" s="29"/>
    </row>
    <row r="47" spans="2:239" ht="30.75" customHeight="1">
      <c r="B47" s="98"/>
      <c r="C47" s="79" t="s">
        <v>49</v>
      </c>
      <c r="D47" s="79" t="s">
        <v>50</v>
      </c>
      <c r="E47" s="97"/>
      <c r="F47" s="112"/>
      <c r="G47" s="104">
        <f>+G44+G42+G34+G28</f>
        <v>105570</v>
      </c>
      <c r="H47" s="61"/>
      <c r="I47" s="110"/>
      <c r="J47" s="111"/>
      <c r="K47" s="110"/>
      <c r="L47" s="190"/>
      <c r="M47" s="65"/>
      <c r="ID47" s="29"/>
      <c r="IE47" s="29"/>
    </row>
    <row r="48" spans="2:239" ht="12.75" thickBot="1">
      <c r="B48" s="124"/>
      <c r="C48" s="77"/>
      <c r="D48" s="77"/>
      <c r="E48" s="125"/>
      <c r="F48" s="126"/>
      <c r="G48" s="126"/>
      <c r="H48" s="126"/>
      <c r="I48" s="77"/>
      <c r="J48" s="126"/>
      <c r="K48" s="126"/>
      <c r="L48" s="195"/>
      <c r="M48" s="65"/>
      <c r="IE48" s="29"/>
    </row>
    <row r="49" spans="2:12" ht="13.5" thickBot="1">
      <c r="B49" s="134"/>
      <c r="C49" s="79"/>
      <c r="D49" s="79"/>
      <c r="E49" s="109"/>
      <c r="F49" s="61"/>
      <c r="G49" s="61"/>
      <c r="H49" s="61"/>
      <c r="I49" s="99"/>
      <c r="J49" s="110"/>
      <c r="K49" s="110"/>
      <c r="L49" s="196"/>
    </row>
    <row r="50" spans="2:239" ht="12.75">
      <c r="B50" s="197" t="s">
        <v>3</v>
      </c>
      <c r="C50" s="93" t="s">
        <v>469</v>
      </c>
      <c r="D50" s="63"/>
      <c r="E50" s="199"/>
      <c r="F50" s="144"/>
      <c r="G50" s="144"/>
      <c r="H50" s="143"/>
      <c r="I50" s="144"/>
      <c r="J50" s="128"/>
      <c r="K50" s="144"/>
      <c r="L50" s="200"/>
      <c r="M50" s="65"/>
      <c r="ID50" s="29"/>
      <c r="IE50" s="29"/>
    </row>
    <row r="51" spans="2:239" ht="12.75">
      <c r="B51" s="98"/>
      <c r="C51" s="61"/>
      <c r="D51" s="79"/>
      <c r="E51" s="109"/>
      <c r="F51" s="110"/>
      <c r="G51" s="110"/>
      <c r="H51" s="99"/>
      <c r="I51" s="110"/>
      <c r="J51" s="110"/>
      <c r="K51" s="110"/>
      <c r="L51" s="190"/>
      <c r="M51" s="65"/>
      <c r="ID51" s="29"/>
      <c r="IE51" s="29"/>
    </row>
    <row r="52" spans="2:239" ht="12.75">
      <c r="B52" s="98"/>
      <c r="C52" s="79" t="s">
        <v>25</v>
      </c>
      <c r="D52" s="100" t="s">
        <v>26</v>
      </c>
      <c r="E52" s="109"/>
      <c r="F52" s="110"/>
      <c r="G52" s="110"/>
      <c r="H52" s="99"/>
      <c r="I52" s="110"/>
      <c r="J52" s="110"/>
      <c r="K52" s="110"/>
      <c r="L52" s="190"/>
      <c r="M52" s="65"/>
      <c r="ID52" s="29"/>
      <c r="IE52" s="29"/>
    </row>
    <row r="53" spans="2:239" ht="12.75">
      <c r="B53" s="98"/>
      <c r="C53" s="61"/>
      <c r="D53" s="101" t="s">
        <v>414</v>
      </c>
      <c r="E53" s="102"/>
      <c r="F53" s="103"/>
      <c r="G53" s="104">
        <f aca="true" t="shared" si="3" ref="G53:G62">$E53*F53*$L$6</f>
        <v>0</v>
      </c>
      <c r="H53" s="105">
        <v>9</v>
      </c>
      <c r="I53" s="104">
        <f>IF(H53&lt;1,0,VLOOKUP($H53,dol_sal!$B$9:$D$18,3)*(1+K$10))</f>
        <v>93794.84462967882</v>
      </c>
      <c r="J53" s="104">
        <f>IF(E53=0,0,(I53-$F$68)/(1+$F$67))</f>
        <v>0</v>
      </c>
      <c r="K53" s="104">
        <f>$E53*I53</f>
        <v>0</v>
      </c>
      <c r="L53" s="187">
        <f aca="true" t="shared" si="4" ref="L53:L62">IF(J53=0,"",+F53/J53)</f>
      </c>
      <c r="M53" s="65"/>
      <c r="ID53" s="29"/>
      <c r="IE53" s="29"/>
    </row>
    <row r="54" spans="2:239" ht="12.75">
      <c r="B54" s="98"/>
      <c r="C54" s="61"/>
      <c r="D54" s="101" t="s">
        <v>419</v>
      </c>
      <c r="E54" s="102"/>
      <c r="F54" s="103"/>
      <c r="G54" s="104">
        <f t="shared" si="3"/>
        <v>0</v>
      </c>
      <c r="H54" s="105">
        <v>7</v>
      </c>
      <c r="I54" s="104">
        <f>IF(H54&lt;1,0,VLOOKUP($H54,dol_sal!$B$9:$D$18,3)*(1+K$10))</f>
        <v>67532.28813336875</v>
      </c>
      <c r="J54" s="104">
        <f>IF(E54=0,0,(I54-$F$68)/(1+$F$67))</f>
        <v>0</v>
      </c>
      <c r="K54" s="104">
        <f aca="true" t="shared" si="5" ref="K54:K62">$E54*I54</f>
        <v>0</v>
      </c>
      <c r="L54" s="187">
        <f t="shared" si="4"/>
      </c>
      <c r="M54" s="65"/>
      <c r="ID54" s="29"/>
      <c r="IE54" s="29"/>
    </row>
    <row r="55" spans="2:239" ht="12.75">
      <c r="B55" s="98"/>
      <c r="C55" s="61"/>
      <c r="D55" s="101" t="s">
        <v>420</v>
      </c>
      <c r="E55" s="102"/>
      <c r="F55" s="103"/>
      <c r="G55" s="104">
        <f t="shared" si="3"/>
        <v>0</v>
      </c>
      <c r="H55" s="105">
        <v>5</v>
      </c>
      <c r="I55" s="104">
        <f>IF(H55&lt;1,0,VLOOKUP($H55,dol_sal!$B$9:$D$18,3)*(1+K$10))</f>
        <v>51274.913851829144</v>
      </c>
      <c r="J55" s="104">
        <f>IF(E55=0,0,(I55-$F$68)/(1+$F$67))</f>
        <v>0</v>
      </c>
      <c r="K55" s="104">
        <f t="shared" si="5"/>
        <v>0</v>
      </c>
      <c r="L55" s="187">
        <f t="shared" si="4"/>
      </c>
      <c r="M55" s="65"/>
      <c r="ID55" s="29"/>
      <c r="IE55" s="29"/>
    </row>
    <row r="56" spans="2:239" ht="12.75">
      <c r="B56" s="98"/>
      <c r="C56" s="61"/>
      <c r="D56" s="101" t="s">
        <v>417</v>
      </c>
      <c r="E56" s="102"/>
      <c r="F56" s="103"/>
      <c r="G56" s="104">
        <f t="shared" si="3"/>
        <v>0</v>
      </c>
      <c r="H56" s="152">
        <v>3</v>
      </c>
      <c r="I56" s="104">
        <f>IF(H56&lt;1,0,VLOOKUP($H56,dol_sal!$B$9:$D$18,3)*(1+K$10))</f>
        <v>37517.93785187153</v>
      </c>
      <c r="J56" s="104">
        <f>IF(E56=0,0,(I56-$F$68)/(1+$F$67))</f>
        <v>0</v>
      </c>
      <c r="K56" s="104">
        <f t="shared" si="5"/>
        <v>0</v>
      </c>
      <c r="L56" s="187">
        <f t="shared" si="4"/>
      </c>
      <c r="M56" s="65"/>
      <c r="ID56" s="29"/>
      <c r="IE56" s="29"/>
    </row>
    <row r="57" spans="2:239" ht="12.75">
      <c r="B57" s="98"/>
      <c r="C57" s="61"/>
      <c r="D57" s="106" t="s">
        <v>239</v>
      </c>
      <c r="E57" s="102"/>
      <c r="F57" s="103"/>
      <c r="G57" s="104">
        <f t="shared" si="3"/>
        <v>0</v>
      </c>
      <c r="H57" s="108">
        <v>0</v>
      </c>
      <c r="I57" s="104">
        <f>IF(H57&lt;1,0,VLOOKUP($H57,dol_sal!$B$9:$D$18,3)*(1+K$10))</f>
        <v>0</v>
      </c>
      <c r="J57" s="104">
        <f>IF(E57=0,0,(I57-#REF!)/(1+#REF!))</f>
        <v>0</v>
      </c>
      <c r="K57" s="104">
        <f t="shared" si="5"/>
        <v>0</v>
      </c>
      <c r="L57" s="187">
        <f t="shared" si="4"/>
      </c>
      <c r="M57" s="65"/>
      <c r="ID57" s="29"/>
      <c r="IE57" s="29"/>
    </row>
    <row r="58" spans="2:239" ht="12.75">
      <c r="B58" s="98"/>
      <c r="C58" s="61"/>
      <c r="D58" s="106" t="s">
        <v>36</v>
      </c>
      <c r="E58" s="102"/>
      <c r="F58" s="103"/>
      <c r="G58" s="104">
        <f t="shared" si="3"/>
        <v>0</v>
      </c>
      <c r="H58" s="108">
        <v>0</v>
      </c>
      <c r="I58" s="104">
        <f>IF(H58&lt;1,0,VLOOKUP($H58,dol_sal!$B$9:$D$18,3)*(1+K$10))</f>
        <v>0</v>
      </c>
      <c r="J58" s="104">
        <f>IF(E58=0,0,(I58-#REF!)/(1+#REF!))</f>
        <v>0</v>
      </c>
      <c r="K58" s="104">
        <f t="shared" si="5"/>
        <v>0</v>
      </c>
      <c r="L58" s="187">
        <f t="shared" si="4"/>
      </c>
      <c r="M58" s="65"/>
      <c r="ID58" s="29"/>
      <c r="IE58" s="29"/>
    </row>
    <row r="59" spans="2:239" ht="12.75">
      <c r="B59" s="98"/>
      <c r="C59" s="61"/>
      <c r="D59" s="106" t="s">
        <v>36</v>
      </c>
      <c r="E59" s="102"/>
      <c r="F59" s="103"/>
      <c r="G59" s="104">
        <f t="shared" si="3"/>
        <v>0</v>
      </c>
      <c r="H59" s="108">
        <v>0</v>
      </c>
      <c r="I59" s="104">
        <f>IF(H59&lt;1,0,VLOOKUP($H59,dol_sal!$B$9:$D$18,3)*(1+K$10))</f>
        <v>0</v>
      </c>
      <c r="J59" s="104">
        <f>IF(E59=0,0,(I59-#REF!)/(1+#REF!))</f>
        <v>0</v>
      </c>
      <c r="K59" s="104">
        <f t="shared" si="5"/>
        <v>0</v>
      </c>
      <c r="L59" s="187">
        <f t="shared" si="4"/>
      </c>
      <c r="M59" s="65"/>
      <c r="ID59" s="29"/>
      <c r="IE59" s="29"/>
    </row>
    <row r="60" spans="2:239" ht="12.75">
      <c r="B60" s="98"/>
      <c r="C60" s="61"/>
      <c r="D60" s="106" t="s">
        <v>36</v>
      </c>
      <c r="E60" s="102"/>
      <c r="F60" s="103"/>
      <c r="G60" s="104">
        <f t="shared" si="3"/>
        <v>0</v>
      </c>
      <c r="H60" s="108">
        <v>0</v>
      </c>
      <c r="I60" s="104">
        <f>IF(H60&lt;1,0,VLOOKUP($H60,dol_sal!$B$9:$D$18,3)*(1+K$10))</f>
        <v>0</v>
      </c>
      <c r="J60" s="104">
        <f>IF(E60=0,0,(I60-#REF!)/(1+#REF!))</f>
        <v>0</v>
      </c>
      <c r="K60" s="104">
        <f t="shared" si="5"/>
        <v>0</v>
      </c>
      <c r="L60" s="187">
        <f t="shared" si="4"/>
      </c>
      <c r="M60" s="65"/>
      <c r="ID60" s="29"/>
      <c r="IE60" s="29"/>
    </row>
    <row r="61" spans="2:239" ht="12.75">
      <c r="B61" s="98"/>
      <c r="C61" s="61"/>
      <c r="D61" s="106" t="s">
        <v>36</v>
      </c>
      <c r="E61" s="102"/>
      <c r="F61" s="103"/>
      <c r="G61" s="104">
        <f t="shared" si="3"/>
        <v>0</v>
      </c>
      <c r="H61" s="108">
        <v>0</v>
      </c>
      <c r="I61" s="104">
        <f>IF(H61&lt;1,0,VLOOKUP($H61,dol_sal!$B$9:$D$18,3)*(1+K$10))</f>
        <v>0</v>
      </c>
      <c r="J61" s="104">
        <f>IF(E61=0,0,(I61-#REF!)/(1+#REF!))</f>
        <v>0</v>
      </c>
      <c r="K61" s="104">
        <f t="shared" si="5"/>
        <v>0</v>
      </c>
      <c r="L61" s="187">
        <f t="shared" si="4"/>
      </c>
      <c r="M61" s="65"/>
      <c r="ID61" s="29"/>
      <c r="IE61" s="29"/>
    </row>
    <row r="62" spans="2:239" ht="12.75">
      <c r="B62" s="98"/>
      <c r="C62" s="61"/>
      <c r="D62" s="106" t="s">
        <v>36</v>
      </c>
      <c r="E62" s="102"/>
      <c r="F62" s="103"/>
      <c r="G62" s="104">
        <f t="shared" si="3"/>
        <v>0</v>
      </c>
      <c r="H62" s="108">
        <v>0</v>
      </c>
      <c r="I62" s="104">
        <f>IF(H62&lt;1,0,VLOOKUP($H62,dol_sal!$B$9:$D$18,3)*(1+K$10))</f>
        <v>0</v>
      </c>
      <c r="J62" s="104">
        <f>IF(E62=0,0,(I62-#REF!)/(1+#REF!))</f>
        <v>0</v>
      </c>
      <c r="K62" s="104">
        <f t="shared" si="5"/>
        <v>0</v>
      </c>
      <c r="L62" s="187">
        <f t="shared" si="4"/>
      </c>
      <c r="M62" s="65"/>
      <c r="ID62" s="29"/>
      <c r="IE62" s="29"/>
    </row>
    <row r="63" spans="2:239" ht="12.75">
      <c r="B63" s="98"/>
      <c r="C63" s="61"/>
      <c r="D63" s="79"/>
      <c r="E63" s="109"/>
      <c r="F63" s="110"/>
      <c r="G63" s="110"/>
      <c r="H63" s="61"/>
      <c r="I63" s="110"/>
      <c r="J63" s="110"/>
      <c r="K63" s="110"/>
      <c r="L63" s="190"/>
      <c r="M63" s="65"/>
      <c r="ID63" s="29"/>
      <c r="IE63" s="29"/>
    </row>
    <row r="64" spans="2:239" ht="12.75">
      <c r="B64" s="98"/>
      <c r="C64" s="61"/>
      <c r="D64" s="79" t="s">
        <v>37</v>
      </c>
      <c r="E64" s="132">
        <f>SUM(E52:E63)</f>
        <v>0</v>
      </c>
      <c r="F64" s="110"/>
      <c r="G64" s="104">
        <f>SUM(G52:G63)</f>
        <v>0</v>
      </c>
      <c r="H64" s="61"/>
      <c r="I64" s="110"/>
      <c r="J64" s="114"/>
      <c r="K64" s="115"/>
      <c r="L64" s="193"/>
      <c r="M64" s="65"/>
      <c r="ID64" s="29"/>
      <c r="IE64" s="29"/>
    </row>
    <row r="65" spans="2:239" ht="12.75">
      <c r="B65" s="98"/>
      <c r="C65" s="116"/>
      <c r="D65" s="79"/>
      <c r="E65" s="109"/>
      <c r="F65" s="110"/>
      <c r="G65" s="110"/>
      <c r="H65" s="61"/>
      <c r="I65" s="110"/>
      <c r="J65" s="111"/>
      <c r="K65" s="110"/>
      <c r="L65" s="190"/>
      <c r="M65" s="65"/>
      <c r="ID65" s="29"/>
      <c r="IE65" s="29"/>
    </row>
    <row r="66" spans="2:239" ht="12.75">
      <c r="B66" s="98"/>
      <c r="C66" s="79" t="s">
        <v>38</v>
      </c>
      <c r="D66" s="100" t="s">
        <v>39</v>
      </c>
      <c r="E66" s="99"/>
      <c r="F66" s="110"/>
      <c r="G66" s="61"/>
      <c r="H66" s="61"/>
      <c r="I66" s="110"/>
      <c r="J66" s="81"/>
      <c r="K66" s="64"/>
      <c r="L66" s="87"/>
      <c r="M66" s="65"/>
      <c r="ID66" s="29"/>
      <c r="IE66" s="29"/>
    </row>
    <row r="67" spans="2:239" ht="12.75">
      <c r="B67" s="98"/>
      <c r="C67" s="79"/>
      <c r="D67" s="85" t="s">
        <v>219</v>
      </c>
      <c r="E67" s="99"/>
      <c r="F67" s="158">
        <v>0.105</v>
      </c>
      <c r="G67" s="151">
        <f>G64*F67</f>
        <v>0</v>
      </c>
      <c r="H67" s="85"/>
      <c r="I67" s="61"/>
      <c r="J67" s="114"/>
      <c r="K67" s="115"/>
      <c r="L67" s="189"/>
      <c r="M67" s="65"/>
      <c r="ID67" s="29"/>
      <c r="IE67" s="29"/>
    </row>
    <row r="68" spans="2:239" ht="12.75">
      <c r="B68" s="98"/>
      <c r="C68" s="79"/>
      <c r="D68" s="85" t="s">
        <v>220</v>
      </c>
      <c r="E68" s="99"/>
      <c r="F68" s="117" t="e">
        <f>+G68/E64</f>
        <v>#DIV/0!</v>
      </c>
      <c r="G68" s="103">
        <v>48000</v>
      </c>
      <c r="H68" s="85" t="s">
        <v>446</v>
      </c>
      <c r="I68" s="61"/>
      <c r="J68" s="114"/>
      <c r="K68" s="115"/>
      <c r="L68" s="189"/>
      <c r="M68" s="65"/>
      <c r="ID68" s="29"/>
      <c r="IE68" s="29"/>
    </row>
    <row r="69" spans="2:239" ht="12.75">
      <c r="B69" s="98"/>
      <c r="C69" s="79"/>
      <c r="D69" s="100"/>
      <c r="E69" s="99"/>
      <c r="F69" s="110"/>
      <c r="G69" s="61"/>
      <c r="H69" s="61"/>
      <c r="I69" s="110"/>
      <c r="J69" s="114"/>
      <c r="K69" s="115"/>
      <c r="L69" s="189"/>
      <c r="M69" s="65"/>
      <c r="ID69" s="29"/>
      <c r="IE69" s="29"/>
    </row>
    <row r="70" spans="2:239" ht="12.75">
      <c r="B70" s="98"/>
      <c r="C70" s="79"/>
      <c r="D70" s="85" t="s">
        <v>218</v>
      </c>
      <c r="E70" s="80"/>
      <c r="F70" s="61"/>
      <c r="G70" s="118">
        <f>+G68+G67</f>
        <v>48000</v>
      </c>
      <c r="H70" s="183" t="e">
        <f>+G70/G64</f>
        <v>#DIV/0!</v>
      </c>
      <c r="I70" s="61"/>
      <c r="J70" s="114"/>
      <c r="K70" s="115"/>
      <c r="L70" s="189"/>
      <c r="M70" s="65"/>
      <c r="ID70" s="29"/>
      <c r="IE70" s="29"/>
    </row>
    <row r="71" spans="2:239" ht="12.75">
      <c r="B71" s="98"/>
      <c r="C71" s="116"/>
      <c r="D71" s="85"/>
      <c r="E71" s="109"/>
      <c r="F71" s="61"/>
      <c r="G71" s="61"/>
      <c r="H71" s="61"/>
      <c r="I71" s="110"/>
      <c r="J71" s="111"/>
      <c r="K71" s="110"/>
      <c r="L71" s="190"/>
      <c r="M71" s="65"/>
      <c r="ID71" s="29"/>
      <c r="IE71" s="29"/>
    </row>
    <row r="72" spans="2:239" ht="12.75">
      <c r="B72" s="98"/>
      <c r="C72" s="79" t="s">
        <v>40</v>
      </c>
      <c r="D72" s="100" t="s">
        <v>41</v>
      </c>
      <c r="E72" s="119"/>
      <c r="F72" s="110"/>
      <c r="G72" s="110"/>
      <c r="H72" s="99"/>
      <c r="I72" s="110"/>
      <c r="J72" s="111"/>
      <c r="K72" s="110"/>
      <c r="L72" s="190"/>
      <c r="M72" s="65"/>
      <c r="ID72" s="29"/>
      <c r="IE72" s="29"/>
    </row>
    <row r="73" spans="2:239" ht="12.75">
      <c r="B73" s="98"/>
      <c r="C73" s="61"/>
      <c r="D73" s="79" t="s">
        <v>42</v>
      </c>
      <c r="E73" s="109"/>
      <c r="F73" s="158">
        <v>0.03</v>
      </c>
      <c r="G73" s="182">
        <f>SUM(G64+G70)*F73*-1</f>
        <v>-1440</v>
      </c>
      <c r="H73" s="150">
        <f>+F73</f>
        <v>0.03</v>
      </c>
      <c r="I73" s="110"/>
      <c r="J73" s="111"/>
      <c r="K73" s="110"/>
      <c r="L73" s="190"/>
      <c r="M73" s="65"/>
      <c r="ID73" s="29"/>
      <c r="IE73" s="29"/>
    </row>
    <row r="74" spans="2:239" ht="12.75">
      <c r="B74" s="98"/>
      <c r="C74" s="61"/>
      <c r="D74" s="79" t="s">
        <v>462</v>
      </c>
      <c r="E74" s="109"/>
      <c r="F74" s="110"/>
      <c r="G74" s="103">
        <v>0</v>
      </c>
      <c r="H74" s="150">
        <f>+$G74/SUM($G$64+$G$70)</f>
        <v>0</v>
      </c>
      <c r="I74" s="110"/>
      <c r="J74" s="111"/>
      <c r="K74" s="110"/>
      <c r="L74" s="190"/>
      <c r="M74" s="65"/>
      <c r="ID74" s="29"/>
      <c r="IE74" s="29"/>
    </row>
    <row r="75" spans="2:239" ht="12.75">
      <c r="B75" s="98"/>
      <c r="C75" s="61"/>
      <c r="D75" s="79" t="s">
        <v>43</v>
      </c>
      <c r="E75" s="99"/>
      <c r="F75" s="110"/>
      <c r="G75" s="103">
        <v>15000</v>
      </c>
      <c r="H75" s="150">
        <f>+$G75/SUM($G$64+$G$70)</f>
        <v>0.3125</v>
      </c>
      <c r="I75" s="110"/>
      <c r="J75" s="111"/>
      <c r="K75" s="110"/>
      <c r="L75" s="190"/>
      <c r="M75" s="65"/>
      <c r="ID75" s="29"/>
      <c r="IE75" s="29"/>
    </row>
    <row r="76" spans="2:239" ht="12.75">
      <c r="B76" s="98"/>
      <c r="C76" s="61"/>
      <c r="D76" s="79" t="s">
        <v>44</v>
      </c>
      <c r="E76" s="109"/>
      <c r="F76" s="110"/>
      <c r="G76" s="103">
        <v>0</v>
      </c>
      <c r="H76" s="150">
        <f>+$G76/SUM($G$64+$G$70)</f>
        <v>0</v>
      </c>
      <c r="I76" s="110"/>
      <c r="J76" s="111"/>
      <c r="K76" s="110"/>
      <c r="L76" s="190"/>
      <c r="M76" s="65"/>
      <c r="ID76" s="29"/>
      <c r="IE76" s="29"/>
    </row>
    <row r="77" spans="2:239" ht="12.75">
      <c r="B77" s="98"/>
      <c r="C77" s="61"/>
      <c r="D77" s="100"/>
      <c r="E77" s="99"/>
      <c r="F77" s="110"/>
      <c r="G77" s="110"/>
      <c r="H77" s="61"/>
      <c r="I77" s="110"/>
      <c r="J77" s="111"/>
      <c r="K77" s="110"/>
      <c r="L77" s="190"/>
      <c r="M77" s="65"/>
      <c r="ID77" s="29"/>
      <c r="IE77" s="29"/>
    </row>
    <row r="78" spans="2:239" ht="15" customHeight="1">
      <c r="B78" s="98"/>
      <c r="C78" s="61"/>
      <c r="D78" s="79" t="s">
        <v>45</v>
      </c>
      <c r="E78" s="109"/>
      <c r="F78" s="110"/>
      <c r="G78" s="104">
        <f>SUM(G73:G77)</f>
        <v>13560</v>
      </c>
      <c r="H78" s="61"/>
      <c r="I78" s="110"/>
      <c r="J78" s="111"/>
      <c r="K78" s="110"/>
      <c r="L78" s="190"/>
      <c r="M78" s="65"/>
      <c r="ID78" s="29"/>
      <c r="IE78" s="29"/>
    </row>
    <row r="79" spans="2:239" ht="12.75">
      <c r="B79" s="98"/>
      <c r="C79" s="61"/>
      <c r="D79" s="79"/>
      <c r="E79" s="109"/>
      <c r="F79" s="110"/>
      <c r="G79" s="110"/>
      <c r="H79" s="61"/>
      <c r="I79" s="110"/>
      <c r="J79" s="111"/>
      <c r="K79" s="110"/>
      <c r="L79" s="190"/>
      <c r="M79" s="65"/>
      <c r="ID79" s="29"/>
      <c r="IE79" s="29"/>
    </row>
    <row r="80" spans="2:239" ht="12.75">
      <c r="B80" s="98"/>
      <c r="C80" s="79" t="s">
        <v>46</v>
      </c>
      <c r="D80" s="79" t="s">
        <v>47</v>
      </c>
      <c r="E80" s="99"/>
      <c r="F80" s="110"/>
      <c r="G80" s="103">
        <v>0</v>
      </c>
      <c r="H80" s="61"/>
      <c r="I80" s="110"/>
      <c r="J80" s="111"/>
      <c r="K80" s="110"/>
      <c r="L80" s="190"/>
      <c r="M80" s="65"/>
      <c r="ID80" s="29"/>
      <c r="IE80" s="29"/>
    </row>
    <row r="81" spans="2:239" ht="12.75">
      <c r="B81" s="98"/>
      <c r="C81" s="61"/>
      <c r="D81" s="120" t="s">
        <v>48</v>
      </c>
      <c r="E81" s="121"/>
      <c r="F81" s="122"/>
      <c r="G81" s="110"/>
      <c r="H81" s="61"/>
      <c r="I81" s="123"/>
      <c r="J81" s="111"/>
      <c r="K81" s="110"/>
      <c r="L81" s="190"/>
      <c r="M81" s="65"/>
      <c r="ID81" s="29"/>
      <c r="IE81" s="29"/>
    </row>
    <row r="82" spans="2:239" ht="12.75">
      <c r="B82" s="98"/>
      <c r="C82" s="61"/>
      <c r="D82" s="247"/>
      <c r="E82" s="248"/>
      <c r="F82" s="249"/>
      <c r="G82" s="110"/>
      <c r="H82" s="61"/>
      <c r="I82" s="123"/>
      <c r="J82" s="111"/>
      <c r="K82" s="110"/>
      <c r="L82" s="190"/>
      <c r="M82" s="65"/>
      <c r="ID82" s="29"/>
      <c r="IE82" s="29"/>
    </row>
    <row r="83" spans="2:239" ht="30.75" customHeight="1">
      <c r="B83" s="98"/>
      <c r="C83" s="79" t="s">
        <v>49</v>
      </c>
      <c r="D83" s="79" t="s">
        <v>50</v>
      </c>
      <c r="E83" s="97"/>
      <c r="F83" s="112"/>
      <c r="G83" s="104">
        <f>+G80+G78+G70+G64</f>
        <v>61560</v>
      </c>
      <c r="H83" s="61"/>
      <c r="I83" s="110"/>
      <c r="J83" s="111"/>
      <c r="K83" s="110"/>
      <c r="L83" s="190"/>
      <c r="M83" s="65"/>
      <c r="ID83" s="29"/>
      <c r="IE83" s="29"/>
    </row>
    <row r="84" spans="2:239" ht="12.75" thickBot="1">
      <c r="B84" s="124"/>
      <c r="C84" s="77"/>
      <c r="D84" s="77"/>
      <c r="E84" s="125"/>
      <c r="F84" s="126"/>
      <c r="G84" s="126"/>
      <c r="H84" s="126"/>
      <c r="I84" s="77"/>
      <c r="J84" s="126"/>
      <c r="K84" s="126"/>
      <c r="L84" s="195"/>
      <c r="M84" s="65"/>
      <c r="IE84" s="29"/>
    </row>
    <row r="85" spans="2:12" ht="13.5" thickBot="1">
      <c r="B85" s="134"/>
      <c r="C85" s="79"/>
      <c r="D85" s="79"/>
      <c r="E85" s="109"/>
      <c r="F85" s="61"/>
      <c r="G85" s="61"/>
      <c r="H85" s="61"/>
      <c r="I85" s="99"/>
      <c r="J85" s="110"/>
      <c r="K85" s="110"/>
      <c r="L85" s="196"/>
    </row>
    <row r="86" spans="2:12" ht="12.75">
      <c r="B86" s="134"/>
      <c r="C86" s="79"/>
      <c r="D86" s="169" t="s">
        <v>449</v>
      </c>
      <c r="E86" s="127">
        <f>+E64+E28</f>
        <v>0</v>
      </c>
      <c r="F86" s="170" t="s">
        <v>453</v>
      </c>
      <c r="G86" s="67">
        <f>+G64+G28</f>
        <v>0</v>
      </c>
      <c r="H86" s="61"/>
      <c r="I86" s="99"/>
      <c r="J86" s="110"/>
      <c r="K86" s="110"/>
      <c r="L86" s="196"/>
    </row>
    <row r="87" spans="2:12" ht="13.5" thickBot="1">
      <c r="B87" s="134"/>
      <c r="C87" s="79"/>
      <c r="D87" s="171" t="s">
        <v>448</v>
      </c>
      <c r="E87" s="167">
        <f>+E86</f>
        <v>0</v>
      </c>
      <c r="F87" s="168" t="s">
        <v>451</v>
      </c>
      <c r="G87" s="172">
        <f>+G70+G34</f>
        <v>129000</v>
      </c>
      <c r="H87" s="61"/>
      <c r="I87" s="99"/>
      <c r="J87" s="110"/>
      <c r="K87" s="110"/>
      <c r="L87" s="196"/>
    </row>
    <row r="88" spans="2:12" ht="13.5" thickTop="1">
      <c r="B88" s="134"/>
      <c r="C88" s="79"/>
      <c r="D88" s="171"/>
      <c r="E88" s="109"/>
      <c r="F88" s="168" t="s">
        <v>452</v>
      </c>
      <c r="G88" s="173">
        <f>+G86+G87</f>
        <v>129000</v>
      </c>
      <c r="H88" s="61"/>
      <c r="I88" s="99"/>
      <c r="J88" s="110"/>
      <c r="K88" s="110"/>
      <c r="L88" s="196"/>
    </row>
    <row r="89" spans="2:12" ht="12.75">
      <c r="B89" s="134"/>
      <c r="C89" s="79"/>
      <c r="D89" s="171"/>
      <c r="E89" s="109"/>
      <c r="F89" s="168" t="s">
        <v>454</v>
      </c>
      <c r="G89" s="198">
        <f>+G73+G37</f>
        <v>-3870</v>
      </c>
      <c r="H89" s="61"/>
      <c r="I89" s="99"/>
      <c r="J89" s="110"/>
      <c r="K89" s="110"/>
      <c r="L89" s="196"/>
    </row>
    <row r="90" spans="2:12" ht="12.75">
      <c r="B90" s="134"/>
      <c r="C90" s="79"/>
      <c r="D90" s="171"/>
      <c r="E90" s="109"/>
      <c r="F90" s="168" t="s">
        <v>455</v>
      </c>
      <c r="G90" s="173">
        <f>+G74+G38</f>
        <v>2000</v>
      </c>
      <c r="H90" s="61"/>
      <c r="I90" s="99"/>
      <c r="J90" s="110"/>
      <c r="K90" s="110"/>
      <c r="L90" s="196"/>
    </row>
    <row r="91" spans="2:12" ht="12.75">
      <c r="B91" s="134"/>
      <c r="C91" s="79"/>
      <c r="D91" s="134"/>
      <c r="E91" s="109"/>
      <c r="F91" s="168" t="s">
        <v>456</v>
      </c>
      <c r="G91" s="173">
        <f>+G75+G39</f>
        <v>40000</v>
      </c>
      <c r="H91" s="61"/>
      <c r="I91" s="99"/>
      <c r="J91" s="110"/>
      <c r="K91" s="110"/>
      <c r="L91" s="196"/>
    </row>
    <row r="92" spans="2:12" ht="12.75">
      <c r="B92" s="134"/>
      <c r="C92" s="79"/>
      <c r="D92" s="134"/>
      <c r="E92" s="109"/>
      <c r="F92" s="168" t="s">
        <v>431</v>
      </c>
      <c r="G92" s="172">
        <f>+G76+G40</f>
        <v>0</v>
      </c>
      <c r="H92" s="61"/>
      <c r="I92" s="99"/>
      <c r="J92" s="110"/>
      <c r="K92" s="110"/>
      <c r="L92" s="196"/>
    </row>
    <row r="93" spans="2:12" ht="12.75">
      <c r="B93" s="134"/>
      <c r="C93" s="79"/>
      <c r="D93" s="134"/>
      <c r="E93" s="109"/>
      <c r="F93" s="168"/>
      <c r="G93" s="173">
        <f>SUM(G88:G92)</f>
        <v>167130</v>
      </c>
      <c r="H93" s="61"/>
      <c r="I93" s="99"/>
      <c r="J93" s="110"/>
      <c r="K93" s="110"/>
      <c r="L93" s="196"/>
    </row>
    <row r="94" spans="2:12" ht="12.75">
      <c r="B94" s="134"/>
      <c r="C94" s="79"/>
      <c r="D94" s="134"/>
      <c r="E94" s="109"/>
      <c r="F94" s="168" t="s">
        <v>431</v>
      </c>
      <c r="G94" s="173">
        <f>+G80+G44</f>
        <v>0</v>
      </c>
      <c r="H94" s="61"/>
      <c r="I94" s="99"/>
      <c r="J94" s="110"/>
      <c r="K94" s="110"/>
      <c r="L94" s="196"/>
    </row>
    <row r="95" spans="2:12" ht="13.5" thickBot="1">
      <c r="B95" s="134"/>
      <c r="C95" s="79"/>
      <c r="D95" s="134"/>
      <c r="E95" s="109"/>
      <c r="F95" s="168"/>
      <c r="G95" s="174">
        <f>+G94+G93</f>
        <v>167130</v>
      </c>
      <c r="H95" s="61"/>
      <c r="I95" s="99"/>
      <c r="J95" s="110"/>
      <c r="K95" s="110"/>
      <c r="L95" s="196"/>
    </row>
    <row r="96" spans="2:12" ht="13.5" thickTop="1">
      <c r="B96" s="134"/>
      <c r="C96" s="79"/>
      <c r="D96" s="134"/>
      <c r="E96" s="109"/>
      <c r="F96" s="168"/>
      <c r="G96" s="173"/>
      <c r="H96" s="61"/>
      <c r="I96" s="99"/>
      <c r="J96" s="110"/>
      <c r="K96" s="110"/>
      <c r="L96" s="196"/>
    </row>
    <row r="97" spans="2:12" ht="13.5" thickBot="1">
      <c r="B97" s="134"/>
      <c r="C97" s="79"/>
      <c r="D97" s="91"/>
      <c r="E97" s="175"/>
      <c r="F97" s="176"/>
      <c r="G97" s="177"/>
      <c r="H97" s="61"/>
      <c r="I97" s="99"/>
      <c r="J97" s="110"/>
      <c r="K97" s="110"/>
      <c r="L97" s="196"/>
    </row>
    <row r="98" spans="2:12" ht="12.75">
      <c r="B98" s="134"/>
      <c r="C98" s="79"/>
      <c r="D98" s="79"/>
      <c r="E98" s="109"/>
      <c r="F98" s="168"/>
      <c r="G98" s="61"/>
      <c r="H98" s="61"/>
      <c r="I98" s="99"/>
      <c r="J98" s="110"/>
      <c r="K98" s="110"/>
      <c r="L98" s="196"/>
    </row>
    <row r="99" spans="2:12" ht="48.75" customHeight="1" thickBot="1">
      <c r="B99" s="124"/>
      <c r="C99" s="77"/>
      <c r="D99" s="250" t="s">
        <v>465</v>
      </c>
      <c r="E99" s="255"/>
      <c r="F99" s="255"/>
      <c r="G99" s="255"/>
      <c r="H99" s="255"/>
      <c r="I99" s="255"/>
      <c r="J99" s="255"/>
      <c r="K99" s="255"/>
      <c r="L99" s="256"/>
    </row>
    <row r="100" spans="5:12" ht="12.75">
      <c r="E100" s="147"/>
      <c r="J100" s="148"/>
      <c r="K100" s="111"/>
      <c r="L100" s="148"/>
    </row>
    <row r="101" spans="5:12" ht="12.75">
      <c r="E101" s="147"/>
      <c r="J101" s="148"/>
      <c r="K101" s="111"/>
      <c r="L101" s="148"/>
    </row>
    <row r="102" spans="5:12" ht="12.75">
      <c r="E102" s="147"/>
      <c r="J102" s="148"/>
      <c r="K102" s="111"/>
      <c r="L102" s="148"/>
    </row>
    <row r="103" spans="5:12" ht="12.75">
      <c r="E103" s="147"/>
      <c r="J103" s="148"/>
      <c r="K103" s="111"/>
      <c r="L103" s="148"/>
    </row>
    <row r="104" spans="5:12" ht="12.75">
      <c r="E104" s="147"/>
      <c r="J104" s="148"/>
      <c r="K104" s="111"/>
      <c r="L104" s="148"/>
    </row>
    <row r="105" spans="5:12" ht="12.75">
      <c r="E105" s="147"/>
      <c r="J105" s="148"/>
      <c r="K105" s="111"/>
      <c r="L105" s="148"/>
    </row>
    <row r="106" spans="5:12" ht="12.75">
      <c r="E106" s="147"/>
      <c r="J106" s="148"/>
      <c r="K106" s="111"/>
      <c r="L106" s="148"/>
    </row>
    <row r="107" spans="5:12" ht="12.75">
      <c r="E107" s="147"/>
      <c r="J107" s="148"/>
      <c r="K107" s="111"/>
      <c r="L107" s="148"/>
    </row>
    <row r="108" spans="5:12" ht="12.75">
      <c r="E108" s="147"/>
      <c r="J108" s="148"/>
      <c r="K108" s="111"/>
      <c r="L108" s="148"/>
    </row>
    <row r="109" spans="10:12" ht="12.75">
      <c r="J109" s="148"/>
      <c r="K109" s="111"/>
      <c r="L109" s="148"/>
    </row>
    <row r="110" spans="10:12" ht="12.75">
      <c r="J110" s="148"/>
      <c r="K110" s="111"/>
      <c r="L110" s="148"/>
    </row>
    <row r="111" spans="10:12" ht="12.75">
      <c r="J111" s="148"/>
      <c r="K111" s="111"/>
      <c r="L111" s="148"/>
    </row>
    <row r="112" spans="10:12" ht="12.75">
      <c r="J112" s="148"/>
      <c r="K112" s="111"/>
      <c r="L112" s="148"/>
    </row>
    <row r="113" spans="10:12" ht="12.75">
      <c r="J113" s="148"/>
      <c r="K113" s="111"/>
      <c r="L113" s="148"/>
    </row>
    <row r="114" spans="10:12" ht="12.75">
      <c r="J114" s="148"/>
      <c r="K114" s="111"/>
      <c r="L114" s="148"/>
    </row>
    <row r="115" spans="10:12" ht="12.75">
      <c r="J115" s="148"/>
      <c r="K115" s="111"/>
      <c r="L115" s="148"/>
    </row>
    <row r="116" spans="10:12" ht="12.75">
      <c r="J116" s="148"/>
      <c r="K116" s="111"/>
      <c r="L116" s="148"/>
    </row>
    <row r="117" spans="10:12" ht="12.75">
      <c r="J117" s="148"/>
      <c r="K117" s="111"/>
      <c r="L117" s="148"/>
    </row>
    <row r="118" spans="10:12" ht="12.75">
      <c r="J118" s="148"/>
      <c r="K118" s="111"/>
      <c r="L118" s="148"/>
    </row>
    <row r="119" spans="10:12" ht="12.75">
      <c r="J119" s="148"/>
      <c r="K119" s="111"/>
      <c r="L119" s="148"/>
    </row>
    <row r="120" spans="10:12" ht="12.75">
      <c r="J120" s="148"/>
      <c r="K120" s="111"/>
      <c r="L120" s="148"/>
    </row>
    <row r="121" spans="10:12" ht="12.75">
      <c r="J121" s="148"/>
      <c r="K121" s="111"/>
      <c r="L121" s="148"/>
    </row>
    <row r="122" spans="10:12" ht="12.75">
      <c r="J122" s="148"/>
      <c r="K122" s="111"/>
      <c r="L122" s="148"/>
    </row>
    <row r="123" spans="10:12" ht="12.75">
      <c r="J123" s="148"/>
      <c r="K123" s="111"/>
      <c r="L123" s="148"/>
    </row>
    <row r="124" spans="10:12" ht="12.75">
      <c r="J124" s="148"/>
      <c r="K124" s="111"/>
      <c r="L124" s="148"/>
    </row>
    <row r="125" spans="10:12" ht="12.75">
      <c r="J125" s="148"/>
      <c r="K125" s="111"/>
      <c r="L125" s="148"/>
    </row>
    <row r="126" spans="10:12" ht="12.75">
      <c r="J126" s="148"/>
      <c r="K126" s="111"/>
      <c r="L126" s="148"/>
    </row>
    <row r="127" spans="10:12" ht="12.75">
      <c r="J127" s="148"/>
      <c r="K127" s="111"/>
      <c r="L127" s="148"/>
    </row>
    <row r="128" spans="10:12" ht="12.75">
      <c r="J128" s="148"/>
      <c r="K128" s="111"/>
      <c r="L128" s="148"/>
    </row>
    <row r="129" spans="10:12" ht="12.75">
      <c r="J129" s="148"/>
      <c r="K129" s="111"/>
      <c r="L129" s="148"/>
    </row>
    <row r="130" spans="10:12" ht="12.75">
      <c r="J130" s="148"/>
      <c r="K130" s="111"/>
      <c r="L130" s="148"/>
    </row>
    <row r="131" spans="10:12" ht="12.75">
      <c r="J131" s="148"/>
      <c r="K131" s="111"/>
      <c r="L131" s="148"/>
    </row>
    <row r="132" spans="10:12" ht="12.75">
      <c r="J132" s="148"/>
      <c r="K132" s="111"/>
      <c r="L132" s="148"/>
    </row>
    <row r="133" spans="10:12" ht="12.75">
      <c r="J133" s="148"/>
      <c r="K133" s="111"/>
      <c r="L133" s="148"/>
    </row>
    <row r="134" spans="10:12" ht="12.75">
      <c r="J134" s="148"/>
      <c r="K134" s="111"/>
      <c r="L134" s="148"/>
    </row>
    <row r="135" spans="10:12" ht="12.75">
      <c r="J135" s="148"/>
      <c r="K135" s="111"/>
      <c r="L135" s="148"/>
    </row>
    <row r="136" spans="10:12" ht="12.75">
      <c r="J136" s="148"/>
      <c r="K136" s="111"/>
      <c r="L136" s="148"/>
    </row>
    <row r="137" spans="10:12" ht="12.75">
      <c r="J137" s="148"/>
      <c r="K137" s="111"/>
      <c r="L137" s="148"/>
    </row>
    <row r="138" spans="10:12" ht="12.75">
      <c r="J138" s="148"/>
      <c r="K138" s="111"/>
      <c r="L138" s="148"/>
    </row>
    <row r="139" spans="10:12" ht="12.75">
      <c r="J139" s="148"/>
      <c r="K139" s="111"/>
      <c r="L139" s="148"/>
    </row>
    <row r="140" spans="10:12" ht="12.75">
      <c r="J140" s="148"/>
      <c r="K140" s="111"/>
      <c r="L140" s="148"/>
    </row>
    <row r="141" spans="10:12" ht="12.75">
      <c r="J141" s="148"/>
      <c r="K141" s="111"/>
      <c r="L141" s="148"/>
    </row>
    <row r="142" spans="10:12" ht="12.75">
      <c r="J142" s="148"/>
      <c r="K142" s="111"/>
      <c r="L142" s="148"/>
    </row>
    <row r="143" spans="10:12" ht="12.75">
      <c r="J143" s="148"/>
      <c r="K143" s="111"/>
      <c r="L143" s="148"/>
    </row>
    <row r="144" spans="10:12" ht="12.75">
      <c r="J144" s="148"/>
      <c r="K144" s="111"/>
      <c r="L144" s="148"/>
    </row>
    <row r="145" spans="10:12" ht="12.75">
      <c r="J145" s="148"/>
      <c r="K145" s="111"/>
      <c r="L145" s="148"/>
    </row>
    <row r="146" spans="10:12" ht="12.75">
      <c r="J146" s="148"/>
      <c r="K146" s="111"/>
      <c r="L146" s="148"/>
    </row>
    <row r="147" spans="10:12" ht="12.75">
      <c r="J147" s="148"/>
      <c r="K147" s="111"/>
      <c r="L147" s="148"/>
    </row>
    <row r="148" spans="10:12" ht="12.75">
      <c r="J148" s="148"/>
      <c r="K148" s="111"/>
      <c r="L148" s="148"/>
    </row>
    <row r="149" spans="10:12" ht="12.75">
      <c r="J149" s="148"/>
      <c r="K149" s="111"/>
      <c r="L149" s="148"/>
    </row>
    <row r="150" spans="10:12" ht="12.75">
      <c r="J150" s="148"/>
      <c r="K150" s="111"/>
      <c r="L150" s="148"/>
    </row>
    <row r="151" spans="10:12" ht="12.75">
      <c r="J151" s="148"/>
      <c r="K151" s="111"/>
      <c r="L151" s="148"/>
    </row>
    <row r="152" spans="10:12" ht="12.75">
      <c r="J152" s="148"/>
      <c r="K152" s="111"/>
      <c r="L152" s="148"/>
    </row>
    <row r="153" spans="10:12" ht="12.75">
      <c r="J153" s="148"/>
      <c r="K153" s="111"/>
      <c r="L153" s="148"/>
    </row>
    <row r="154" spans="10:12" ht="12.75">
      <c r="J154" s="148"/>
      <c r="K154" s="111"/>
      <c r="L154" s="148"/>
    </row>
    <row r="155" spans="10:12" ht="12.75">
      <c r="J155" s="148"/>
      <c r="K155" s="111"/>
      <c r="L155" s="148"/>
    </row>
    <row r="156" spans="10:12" ht="12.75">
      <c r="J156" s="148"/>
      <c r="K156" s="111"/>
      <c r="L156" s="148"/>
    </row>
    <row r="157" spans="10:12" ht="12.75">
      <c r="J157" s="148"/>
      <c r="K157" s="111"/>
      <c r="L157" s="148"/>
    </row>
    <row r="158" spans="10:12" ht="12.75">
      <c r="J158" s="148"/>
      <c r="K158" s="111"/>
      <c r="L158" s="148"/>
    </row>
    <row r="159" spans="10:12" ht="12.75">
      <c r="J159" s="148"/>
      <c r="K159" s="111"/>
      <c r="L159" s="148"/>
    </row>
    <row r="160" spans="10:12" ht="12.75">
      <c r="J160" s="148"/>
      <c r="K160" s="111"/>
      <c r="L160" s="148"/>
    </row>
    <row r="161" spans="10:12" ht="12.75">
      <c r="J161" s="148"/>
      <c r="K161" s="111"/>
      <c r="L161" s="148"/>
    </row>
    <row r="162" spans="10:12" ht="12.75">
      <c r="J162" s="148"/>
      <c r="K162" s="111"/>
      <c r="L162" s="148"/>
    </row>
    <row r="163" spans="10:12" ht="12.75">
      <c r="J163" s="148"/>
      <c r="K163" s="111"/>
      <c r="L163" s="148"/>
    </row>
    <row r="164" spans="10:12" ht="12.75">
      <c r="J164" s="148"/>
      <c r="K164" s="111"/>
      <c r="L164" s="148"/>
    </row>
  </sheetData>
  <sheetProtection/>
  <mergeCells count="16">
    <mergeCell ref="D99:L99"/>
    <mergeCell ref="D46:F46"/>
    <mergeCell ref="D82:F82"/>
    <mergeCell ref="B2:L2"/>
    <mergeCell ref="B3:L3"/>
    <mergeCell ref="B4:C4"/>
    <mergeCell ref="B5:C5"/>
    <mergeCell ref="B6:C6"/>
    <mergeCell ref="B7:L7"/>
    <mergeCell ref="H10:J10"/>
    <mergeCell ref="L9:L12"/>
    <mergeCell ref="H11:J11"/>
    <mergeCell ref="E9:E12"/>
    <mergeCell ref="B9:D12"/>
    <mergeCell ref="F9:G9"/>
    <mergeCell ref="H9:K9"/>
  </mergeCells>
  <printOptions/>
  <pageMargins left="0.17" right="0.46" top="0.61" bottom="0.25" header="0.25" footer="0.25"/>
  <pageSetup fitToHeight="1" fitToWidth="1" horizontalDpi="300" verticalDpi="300" orientation="landscape" scale="73" r:id="rId1"/>
</worksheet>
</file>

<file path=xl/worksheets/sheet3.xml><?xml version="1.0" encoding="utf-8"?>
<worksheet xmlns="http://schemas.openxmlformats.org/spreadsheetml/2006/main" xmlns:r="http://schemas.openxmlformats.org/officeDocument/2006/relationships">
  <sheetPr>
    <pageSetUpPr fitToPage="1"/>
  </sheetPr>
  <dimension ref="A1:P740"/>
  <sheetViews>
    <sheetView zoomScale="75" zoomScaleNormal="75" zoomScalePageLayoutView="0" workbookViewId="0" topLeftCell="F1">
      <selection activeCell="I37" sqref="I37"/>
    </sheetView>
  </sheetViews>
  <sheetFormatPr defaultColWidth="9.140625" defaultRowHeight="12.75"/>
  <cols>
    <col min="2" max="2" width="26.421875" style="3" customWidth="1"/>
    <col min="3" max="3" width="18.28125" style="4" customWidth="1"/>
    <col min="4" max="4" width="19.7109375" style="1" customWidth="1"/>
    <col min="5" max="5" width="15.140625" style="1" customWidth="1"/>
    <col min="6" max="6" width="15.7109375" style="1" customWidth="1"/>
    <col min="7" max="7" width="4.00390625" style="2" customWidth="1"/>
    <col min="8" max="8" width="24.421875" style="12" customWidth="1"/>
    <col min="9" max="9" width="29.00390625" style="0" customWidth="1"/>
    <col min="10" max="10" width="15.421875" style="5" customWidth="1"/>
    <col min="11" max="11" width="17.140625" style="0" customWidth="1"/>
    <col min="12" max="12" width="15.7109375" style="0" customWidth="1"/>
    <col min="13" max="13" width="11.140625" style="0" customWidth="1"/>
    <col min="14" max="14" width="10.00390625" style="0" customWidth="1"/>
  </cols>
  <sheetData>
    <row r="1" spans="2:16" s="6" customFormat="1" ht="12.75">
      <c r="B1" s="3"/>
      <c r="C1" s="4"/>
      <c r="D1" s="1"/>
      <c r="E1" s="1"/>
      <c r="F1" s="1"/>
      <c r="G1" s="2"/>
      <c r="H1" s="12"/>
      <c r="I1"/>
      <c r="J1" s="5"/>
      <c r="K1"/>
      <c r="L1"/>
      <c r="M1"/>
      <c r="N1"/>
      <c r="O1"/>
      <c r="P1"/>
    </row>
    <row r="2" spans="2:16" s="6" customFormat="1" ht="28.5" customHeight="1">
      <c r="B2" s="311" t="s">
        <v>388</v>
      </c>
      <c r="C2" s="312"/>
      <c r="D2" s="312"/>
      <c r="E2" s="312"/>
      <c r="F2" s="313"/>
      <c r="G2" s="2"/>
      <c r="H2" s="293" t="s">
        <v>230</v>
      </c>
      <c r="I2" s="294"/>
      <c r="J2" s="297" t="s">
        <v>389</v>
      </c>
      <c r="K2" s="297"/>
      <c r="L2" s="297"/>
      <c r="M2" s="297"/>
      <c r="N2" s="297"/>
      <c r="O2" s="297"/>
      <c r="P2" s="297"/>
    </row>
    <row r="3" spans="1:16" ht="12.75" customHeight="1">
      <c r="A3" s="6"/>
      <c r="B3" s="298" t="s">
        <v>390</v>
      </c>
      <c r="C3" s="299"/>
      <c r="D3" s="299"/>
      <c r="E3" s="299"/>
      <c r="F3" s="300"/>
      <c r="H3" s="295"/>
      <c r="I3" s="296"/>
      <c r="J3" s="32">
        <v>1</v>
      </c>
      <c r="K3" s="32">
        <v>2</v>
      </c>
      <c r="L3" s="32">
        <v>3</v>
      </c>
      <c r="M3" s="32">
        <v>4</v>
      </c>
      <c r="N3" s="32">
        <v>5</v>
      </c>
      <c r="O3" s="32">
        <v>6</v>
      </c>
      <c r="P3" s="32">
        <v>7</v>
      </c>
    </row>
    <row r="4" spans="2:16" ht="18" customHeight="1">
      <c r="B4" s="33" t="s">
        <v>391</v>
      </c>
      <c r="C4" s="34">
        <f>+center_data!K5</f>
        <v>40390</v>
      </c>
      <c r="D4" s="301" t="s">
        <v>222</v>
      </c>
      <c r="E4" s="304" t="s">
        <v>392</v>
      </c>
      <c r="F4" s="305"/>
      <c r="H4" s="277" t="s">
        <v>470</v>
      </c>
      <c r="I4" s="310"/>
      <c r="J4" s="35">
        <f>+C4</f>
        <v>40390</v>
      </c>
      <c r="K4" s="35">
        <f>+J4+365</f>
        <v>40755</v>
      </c>
      <c r="L4" s="35">
        <f>+K4+365</f>
        <v>41120</v>
      </c>
      <c r="M4" s="35">
        <f>+L4+366</f>
        <v>41486</v>
      </c>
      <c r="N4" s="35">
        <f>+M4+365</f>
        <v>41851</v>
      </c>
      <c r="O4" s="35">
        <f>IF('[1]ALL YEARS'!H7&lt;1,"",'[1]ALL YEARS'!H7)</f>
      </c>
      <c r="P4" s="35">
        <f>IF('[1]ALL YEARS'!I7&lt;1,"",'[1]ALL YEARS'!I7)</f>
      </c>
    </row>
    <row r="5" spans="2:16" ht="21.75" customHeight="1">
      <c r="B5" s="36" t="s">
        <v>393</v>
      </c>
      <c r="C5" s="37">
        <f>+J12</f>
        <v>1.0456133278028306</v>
      </c>
      <c r="D5" s="302"/>
      <c r="E5" s="306"/>
      <c r="F5" s="307"/>
      <c r="H5" s="38" t="s">
        <v>394</v>
      </c>
      <c r="I5" s="38"/>
      <c r="J5" s="35">
        <f>VLOOKUP(J4,$H$16:$L$26,1)</f>
        <v>40360</v>
      </c>
      <c r="K5" s="35">
        <f aca="true" t="shared" si="0" ref="K5:P5">IF(K4="","",VLOOKUP(K4,$H$16:$L$26,1))</f>
        <v>40725</v>
      </c>
      <c r="L5" s="35">
        <f t="shared" si="0"/>
        <v>41091</v>
      </c>
      <c r="M5" s="35">
        <f t="shared" si="0"/>
        <v>41456</v>
      </c>
      <c r="N5" s="35">
        <f t="shared" si="0"/>
        <v>41821</v>
      </c>
      <c r="O5" s="35">
        <f t="shared" si="0"/>
      </c>
      <c r="P5" s="35">
        <f t="shared" si="0"/>
      </c>
    </row>
    <row r="6" spans="2:16" ht="27" customHeight="1">
      <c r="B6" s="36" t="s">
        <v>395</v>
      </c>
      <c r="C6" s="39">
        <f>+center_data!K4</f>
        <v>1.0003333333333335</v>
      </c>
      <c r="D6" s="302"/>
      <c r="E6" s="306"/>
      <c r="F6" s="307"/>
      <c r="H6" s="38" t="s">
        <v>396</v>
      </c>
      <c r="I6" s="38"/>
      <c r="J6" s="18">
        <f>IF(J5="","",VLOOKUP(J5,$H$16:$L$26,4))</f>
        <v>1.014</v>
      </c>
      <c r="K6" s="18">
        <f aca="true" t="shared" si="1" ref="K6:P6">IF(K5="","",VLOOKUP(K5,$H$16:$L$26,4))</f>
        <v>1</v>
      </c>
      <c r="L6" s="18">
        <f t="shared" si="1"/>
        <v>1</v>
      </c>
      <c r="M6" s="18">
        <f t="shared" si="1"/>
        <v>1</v>
      </c>
      <c r="N6" s="18">
        <f t="shared" si="1"/>
        <v>1</v>
      </c>
      <c r="O6" s="18">
        <f t="shared" si="1"/>
      </c>
      <c r="P6" s="18">
        <f t="shared" si="1"/>
      </c>
    </row>
    <row r="7" spans="2:16" ht="12.75">
      <c r="B7" s="36" t="s">
        <v>397</v>
      </c>
      <c r="C7" s="40">
        <f>+C6*C5</f>
        <v>1.045961865578765</v>
      </c>
      <c r="D7" s="302"/>
      <c r="E7" s="308"/>
      <c r="F7" s="309"/>
      <c r="G7"/>
      <c r="H7" s="38" t="s">
        <v>398</v>
      </c>
      <c r="I7" s="38"/>
      <c r="J7" s="17">
        <f aca="true" t="shared" si="2" ref="J7:P7">IF(J6="","",+J4-J5)</f>
        <v>30</v>
      </c>
      <c r="K7" s="17">
        <f t="shared" si="2"/>
        <v>30</v>
      </c>
      <c r="L7" s="17">
        <f t="shared" si="2"/>
        <v>29</v>
      </c>
      <c r="M7" s="17">
        <f t="shared" si="2"/>
        <v>30</v>
      </c>
      <c r="N7" s="17">
        <f t="shared" si="2"/>
        <v>30</v>
      </c>
      <c r="O7" s="17">
        <f t="shared" si="2"/>
      </c>
      <c r="P7" s="17">
        <f t="shared" si="2"/>
      </c>
    </row>
    <row r="8" spans="2:16" ht="12.75">
      <c r="B8" s="41" t="s">
        <v>19</v>
      </c>
      <c r="C8" s="42" t="s">
        <v>216</v>
      </c>
      <c r="D8" s="303"/>
      <c r="E8" s="43" t="s">
        <v>217</v>
      </c>
      <c r="F8" s="41" t="s">
        <v>223</v>
      </c>
      <c r="G8"/>
      <c r="H8" s="38" t="s">
        <v>399</v>
      </c>
      <c r="I8" s="38"/>
      <c r="J8" s="18">
        <f aca="true" t="shared" si="3" ref="J8:P8">IF(J7="","",+J7/365.25)</f>
        <v>0.08213552361396304</v>
      </c>
      <c r="K8" s="18">
        <f t="shared" si="3"/>
        <v>0.08213552361396304</v>
      </c>
      <c r="L8" s="18">
        <f t="shared" si="3"/>
        <v>0.07939767282683094</v>
      </c>
      <c r="M8" s="18">
        <f t="shared" si="3"/>
        <v>0.08213552361396304</v>
      </c>
      <c r="N8" s="18">
        <f t="shared" si="3"/>
        <v>0.08213552361396304</v>
      </c>
      <c r="O8" s="18">
        <f t="shared" si="3"/>
      </c>
      <c r="P8" s="18">
        <f t="shared" si="3"/>
      </c>
    </row>
    <row r="9" spans="2:16" ht="15">
      <c r="B9" s="44">
        <v>1</v>
      </c>
      <c r="C9" s="45">
        <f>(D9*2)/(2+F9)</f>
        <v>19169.980237667973</v>
      </c>
      <c r="D9" s="10">
        <f>D26*C$7</f>
        <v>22045.477273318167</v>
      </c>
      <c r="E9" s="45">
        <f>+C9*(1+F9)</f>
        <v>24920.974308968365</v>
      </c>
      <c r="F9" s="46">
        <v>0.3</v>
      </c>
      <c r="H9" s="277" t="s">
        <v>400</v>
      </c>
      <c r="I9" s="278"/>
      <c r="J9" s="278"/>
      <c r="K9" s="278"/>
      <c r="L9" s="278"/>
      <c r="M9" s="278"/>
      <c r="N9" s="278"/>
      <c r="O9" s="278"/>
      <c r="P9" s="278"/>
    </row>
    <row r="10" spans="2:16" ht="15">
      <c r="B10" s="44">
        <v>2</v>
      </c>
      <c r="C10" s="45">
        <f aca="true" t="shared" si="4" ref="C10:C18">(D10*2)/(2+F10)</f>
        <v>21712.035874661713</v>
      </c>
      <c r="D10" s="10">
        <f aca="true" t="shared" si="5" ref="D10:D18">D27*C$7</f>
        <v>26054.443049594054</v>
      </c>
      <c r="E10" s="45">
        <f aca="true" t="shared" si="6" ref="E10:E18">+C10*(1+F10)</f>
        <v>30396.850224526395</v>
      </c>
      <c r="F10" s="46">
        <v>0.4</v>
      </c>
      <c r="H10" s="19" t="s">
        <v>401</v>
      </c>
      <c r="I10" s="38"/>
      <c r="J10" s="18">
        <f>IF(J8="","",+VLOOKUP(J4,$H$16:$L$31,5))</f>
        <v>1.0444200000000001</v>
      </c>
      <c r="K10" s="18">
        <f aca="true" t="shared" si="7" ref="K10:P10">IF(K8="","",+VLOOKUP(K4,$H$16:$L$31,5))</f>
        <v>1.0590822198335517</v>
      </c>
      <c r="L10" s="18">
        <f t="shared" si="7"/>
        <v>1.0590822198335517</v>
      </c>
      <c r="M10" s="18">
        <f t="shared" si="7"/>
        <v>1.0590822198335517</v>
      </c>
      <c r="N10" s="18">
        <f t="shared" si="7"/>
        <v>1.0590822198335517</v>
      </c>
      <c r="O10" s="18">
        <f t="shared" si="7"/>
      </c>
      <c r="P10" s="18">
        <f t="shared" si="7"/>
      </c>
    </row>
    <row r="11" spans="2:16" ht="15">
      <c r="B11" s="44">
        <v>3</v>
      </c>
      <c r="C11" s="45">
        <f t="shared" si="4"/>
        <v>25052.041834850115</v>
      </c>
      <c r="D11" s="10">
        <f t="shared" si="5"/>
        <v>30062.45020182014</v>
      </c>
      <c r="E11" s="45">
        <f t="shared" si="6"/>
        <v>35072.85856879016</v>
      </c>
      <c r="F11" s="46">
        <v>0.4</v>
      </c>
      <c r="H11" s="19" t="s">
        <v>402</v>
      </c>
      <c r="I11" s="38"/>
      <c r="J11" s="15">
        <f aca="true" t="shared" si="8" ref="J11:P11">IF(J10="","",+J6^J8)</f>
        <v>1.0011425746374356</v>
      </c>
      <c r="K11" s="15">
        <f t="shared" si="8"/>
        <v>1</v>
      </c>
      <c r="L11" s="15">
        <f t="shared" si="8"/>
        <v>1</v>
      </c>
      <c r="M11" s="15">
        <f t="shared" si="8"/>
        <v>1</v>
      </c>
      <c r="N11" s="15">
        <f t="shared" si="8"/>
        <v>1</v>
      </c>
      <c r="O11" s="15">
        <f t="shared" si="8"/>
      </c>
      <c r="P11" s="15">
        <f t="shared" si="8"/>
      </c>
    </row>
    <row r="12" spans="2:16" ht="15">
      <c r="B12" s="44">
        <v>4</v>
      </c>
      <c r="C12" s="45">
        <f t="shared" si="4"/>
        <v>30062.450201820146</v>
      </c>
      <c r="D12" s="10">
        <f t="shared" si="5"/>
        <v>36074.94024218417</v>
      </c>
      <c r="E12" s="45">
        <f t="shared" si="6"/>
        <v>42087.4302825482</v>
      </c>
      <c r="F12" s="46">
        <v>0.4</v>
      </c>
      <c r="G12"/>
      <c r="H12" s="47" t="s">
        <v>403</v>
      </c>
      <c r="I12" s="48"/>
      <c r="J12" s="49">
        <f aca="true" t="shared" si="9" ref="J12:P12">IF(J11="","",+J10*J11)</f>
        <v>1.0456133278028306</v>
      </c>
      <c r="K12" s="50">
        <f t="shared" si="9"/>
        <v>1.0590822198335517</v>
      </c>
      <c r="L12" s="50">
        <f t="shared" si="9"/>
        <v>1.0590822198335517</v>
      </c>
      <c r="M12" s="50">
        <f t="shared" si="9"/>
        <v>1.0590822198335517</v>
      </c>
      <c r="N12" s="50">
        <f t="shared" si="9"/>
        <v>1.0590822198335517</v>
      </c>
      <c r="O12" s="50">
        <f t="shared" si="9"/>
      </c>
      <c r="P12" s="50">
        <f t="shared" si="9"/>
      </c>
    </row>
    <row r="13" spans="2:16" ht="15">
      <c r="B13" s="44">
        <v>5</v>
      </c>
      <c r="C13" s="45">
        <f t="shared" si="4"/>
        <v>34238.05679208677</v>
      </c>
      <c r="D13" s="10">
        <f t="shared" si="5"/>
        <v>41085.66815050412</v>
      </c>
      <c r="E13" s="45">
        <f t="shared" si="6"/>
        <v>47933.27950892147</v>
      </c>
      <c r="F13" s="46">
        <v>0.4</v>
      </c>
      <c r="H13" s="47" t="s">
        <v>404</v>
      </c>
      <c r="I13" s="48"/>
      <c r="J13" s="50"/>
      <c r="K13" s="50">
        <f aca="true" t="shared" si="10" ref="K13:P13">IF(K12="","",+K12/J12)</f>
        <v>1.0128813316286085</v>
      </c>
      <c r="L13" s="50">
        <f t="shared" si="10"/>
        <v>1</v>
      </c>
      <c r="M13" s="50">
        <f t="shared" si="10"/>
        <v>1</v>
      </c>
      <c r="N13" s="50">
        <f t="shared" si="10"/>
        <v>1</v>
      </c>
      <c r="O13" s="50">
        <f t="shared" si="10"/>
      </c>
      <c r="P13" s="50">
        <f t="shared" si="10"/>
      </c>
    </row>
    <row r="14" spans="2:12" ht="15">
      <c r="B14" s="44">
        <v>6</v>
      </c>
      <c r="C14" s="45">
        <f t="shared" si="4"/>
        <v>38412.86452897856</v>
      </c>
      <c r="D14" s="10">
        <f t="shared" si="5"/>
        <v>46095.43743477428</v>
      </c>
      <c r="E14" s="45">
        <f t="shared" si="6"/>
        <v>53778.010340569985</v>
      </c>
      <c r="F14" s="46">
        <v>0.4</v>
      </c>
      <c r="H14" s="279" t="s">
        <v>405</v>
      </c>
      <c r="I14" s="280"/>
      <c r="J14" s="281" t="s">
        <v>406</v>
      </c>
      <c r="K14" s="283" t="s">
        <v>407</v>
      </c>
      <c r="L14" s="285" t="s">
        <v>408</v>
      </c>
    </row>
    <row r="15" spans="2:12" ht="15">
      <c r="B15" s="44">
        <v>7</v>
      </c>
      <c r="C15" s="45">
        <f t="shared" si="4"/>
        <v>45093.67530273021</v>
      </c>
      <c r="D15" s="10">
        <f t="shared" si="5"/>
        <v>54112.41036327625</v>
      </c>
      <c r="E15" s="45">
        <f t="shared" si="6"/>
        <v>63131.145423822294</v>
      </c>
      <c r="F15" s="46">
        <v>0.4</v>
      </c>
      <c r="G15"/>
      <c r="H15" s="51" t="s">
        <v>409</v>
      </c>
      <c r="I15" s="51" t="s">
        <v>410</v>
      </c>
      <c r="J15" s="282"/>
      <c r="K15" s="284"/>
      <c r="L15" s="286"/>
    </row>
    <row r="16" spans="2:12" ht="15">
      <c r="B16" s="44">
        <v>8</v>
      </c>
      <c r="C16" s="45">
        <f t="shared" si="4"/>
        <v>51306.32604469309</v>
      </c>
      <c r="D16" s="10">
        <f t="shared" si="5"/>
        <v>64132.90755586636</v>
      </c>
      <c r="E16" s="45">
        <f t="shared" si="6"/>
        <v>76959.48906703963</v>
      </c>
      <c r="F16" s="46">
        <v>0.5</v>
      </c>
      <c r="G16"/>
      <c r="H16" s="35">
        <v>39356</v>
      </c>
      <c r="I16" s="52"/>
      <c r="J16" s="53"/>
      <c r="K16" s="15">
        <v>1</v>
      </c>
      <c r="L16" s="16">
        <f>+K16</f>
        <v>1</v>
      </c>
    </row>
    <row r="17" spans="2:12" ht="15">
      <c r="B17" s="44">
        <v>9</v>
      </c>
      <c r="C17" s="45">
        <f t="shared" si="4"/>
        <v>60124.90040364027</v>
      </c>
      <c r="D17" s="10">
        <f t="shared" si="5"/>
        <v>75156.12550455033</v>
      </c>
      <c r="E17" s="45">
        <f t="shared" si="6"/>
        <v>90187.35060546041</v>
      </c>
      <c r="F17" s="46">
        <v>0.5</v>
      </c>
      <c r="G17" t="s">
        <v>13</v>
      </c>
      <c r="H17" s="35">
        <v>39630</v>
      </c>
      <c r="I17" s="35">
        <f>+H18-1</f>
        <v>39994</v>
      </c>
      <c r="J17" s="54">
        <f>+I17-H17+1</f>
        <v>365</v>
      </c>
      <c r="K17" s="15">
        <v>1.014</v>
      </c>
      <c r="L17" s="16">
        <f>+L16*K16</f>
        <v>1</v>
      </c>
    </row>
    <row r="18" spans="2:12" ht="15">
      <c r="B18" s="44">
        <v>10</v>
      </c>
      <c r="C18" s="45">
        <f t="shared" si="4"/>
        <v>92192.02521840832</v>
      </c>
      <c r="D18" s="10">
        <f t="shared" si="5"/>
        <v>115240.0315230104</v>
      </c>
      <c r="E18" s="45">
        <f t="shared" si="6"/>
        <v>138288.03782761248</v>
      </c>
      <c r="F18" s="46">
        <v>0.5</v>
      </c>
      <c r="G18"/>
      <c r="H18" s="35">
        <v>39995</v>
      </c>
      <c r="I18" s="35">
        <f aca="true" t="shared" si="11" ref="I18:I30">+H19-1</f>
        <v>40359</v>
      </c>
      <c r="J18" s="54">
        <f aca="true" t="shared" si="12" ref="J18:J31">+I18-H18+1</f>
        <v>365</v>
      </c>
      <c r="K18" s="15">
        <v>1.03</v>
      </c>
      <c r="L18" s="16">
        <f>+L17*K17^(J18/365)</f>
        <v>1.014</v>
      </c>
    </row>
    <row r="19" spans="2:12" ht="12.75">
      <c r="B19"/>
      <c r="C19"/>
      <c r="D19"/>
      <c r="E19"/>
      <c r="F19"/>
      <c r="H19" s="35">
        <v>40360</v>
      </c>
      <c r="I19" s="35">
        <f t="shared" si="11"/>
        <v>40724</v>
      </c>
      <c r="J19" s="54">
        <f t="shared" si="12"/>
        <v>365</v>
      </c>
      <c r="K19" s="15">
        <v>1.014</v>
      </c>
      <c r="L19" s="55">
        <f aca="true" t="shared" si="13" ref="L19:L31">+L18*K18^(J19/365)</f>
        <v>1.0444200000000001</v>
      </c>
    </row>
    <row r="20" spans="2:12" ht="12.75">
      <c r="B20" s="287" t="s">
        <v>213</v>
      </c>
      <c r="C20" s="288"/>
      <c r="D20" s="289"/>
      <c r="F20"/>
      <c r="H20" s="35">
        <v>40725</v>
      </c>
      <c r="I20" s="35">
        <f t="shared" si="11"/>
        <v>41090</v>
      </c>
      <c r="J20" s="54">
        <f t="shared" si="12"/>
        <v>366</v>
      </c>
      <c r="K20" s="15">
        <v>1</v>
      </c>
      <c r="L20" s="55">
        <f t="shared" si="13"/>
        <v>1.0590822198335517</v>
      </c>
    </row>
    <row r="21" spans="2:12" ht="12.75">
      <c r="B21" s="290" t="s">
        <v>214</v>
      </c>
      <c r="C21" s="291"/>
      <c r="D21" s="292"/>
      <c r="F21"/>
      <c r="H21" s="35">
        <v>41091</v>
      </c>
      <c r="I21" s="35">
        <f t="shared" si="11"/>
        <v>41455</v>
      </c>
      <c r="J21" s="54">
        <f t="shared" si="12"/>
        <v>365</v>
      </c>
      <c r="K21" s="15">
        <v>1</v>
      </c>
      <c r="L21" s="55">
        <f t="shared" si="13"/>
        <v>1.0590822198335517</v>
      </c>
    </row>
    <row r="22" spans="2:12" ht="12.75">
      <c r="B22" s="290" t="s">
        <v>411</v>
      </c>
      <c r="C22" s="291"/>
      <c r="D22" s="292"/>
      <c r="F22"/>
      <c r="H22" s="35">
        <v>41456</v>
      </c>
      <c r="I22" s="35">
        <f t="shared" si="11"/>
        <v>41820</v>
      </c>
      <c r="J22" s="54">
        <f t="shared" si="12"/>
        <v>365</v>
      </c>
      <c r="K22" s="15">
        <v>1</v>
      </c>
      <c r="L22" s="55">
        <f t="shared" si="13"/>
        <v>1.0590822198335517</v>
      </c>
    </row>
    <row r="23" spans="2:12" ht="12.75">
      <c r="B23" s="271">
        <v>39356</v>
      </c>
      <c r="C23" s="272"/>
      <c r="D23" s="273"/>
      <c r="F23"/>
      <c r="H23" s="35">
        <v>41821</v>
      </c>
      <c r="I23" s="35">
        <f t="shared" si="11"/>
        <v>42185</v>
      </c>
      <c r="J23" s="54">
        <f t="shared" si="12"/>
        <v>365</v>
      </c>
      <c r="K23" s="15">
        <v>1</v>
      </c>
      <c r="L23" s="55">
        <f t="shared" si="13"/>
        <v>1.0590822198335517</v>
      </c>
    </row>
    <row r="24" spans="2:12" ht="18.75" customHeight="1">
      <c r="B24" s="274" t="s">
        <v>215</v>
      </c>
      <c r="C24" s="275"/>
      <c r="D24" s="276"/>
      <c r="F24" s="5"/>
      <c r="H24" s="35">
        <v>42186</v>
      </c>
      <c r="I24" s="35">
        <f t="shared" si="11"/>
        <v>42551</v>
      </c>
      <c r="J24" s="54">
        <f t="shared" si="12"/>
        <v>366</v>
      </c>
      <c r="K24" s="15">
        <v>1</v>
      </c>
      <c r="L24" s="16">
        <f t="shared" si="13"/>
        <v>1.0590822198335517</v>
      </c>
    </row>
    <row r="25" spans="2:16" s="6" customFormat="1" ht="13.5">
      <c r="B25" s="56" t="s">
        <v>19</v>
      </c>
      <c r="C25" s="57" t="s">
        <v>221</v>
      </c>
      <c r="D25" s="58">
        <v>0.9165</v>
      </c>
      <c r="F25" s="8"/>
      <c r="G25" s="8"/>
      <c r="H25" s="35">
        <v>42552</v>
      </c>
      <c r="I25" s="35">
        <f t="shared" si="11"/>
        <v>42916</v>
      </c>
      <c r="J25" s="54">
        <f t="shared" si="12"/>
        <v>365</v>
      </c>
      <c r="K25" s="15">
        <v>1</v>
      </c>
      <c r="L25" s="16">
        <f t="shared" si="13"/>
        <v>1.0590822198335517</v>
      </c>
      <c r="M25"/>
      <c r="N25"/>
      <c r="O25"/>
      <c r="P25"/>
    </row>
    <row r="26" spans="2:16" s="7" customFormat="1" ht="21" customHeight="1">
      <c r="B26" s="44">
        <v>1</v>
      </c>
      <c r="C26" s="59">
        <v>22997</v>
      </c>
      <c r="D26" s="60">
        <f aca="true" t="shared" si="14" ref="D26:D35">+C26*$D$25</f>
        <v>21076.7505</v>
      </c>
      <c r="F26" s="13"/>
      <c r="G26" s="8"/>
      <c r="H26" s="35">
        <v>42917</v>
      </c>
      <c r="I26" s="35">
        <f t="shared" si="11"/>
        <v>43281</v>
      </c>
      <c r="J26" s="54">
        <f t="shared" si="12"/>
        <v>365</v>
      </c>
      <c r="K26" s="15">
        <v>1</v>
      </c>
      <c r="L26" s="16">
        <f t="shared" si="13"/>
        <v>1.0590822198335517</v>
      </c>
      <c r="M26" s="6"/>
      <c r="N26" s="6"/>
      <c r="O26" s="6"/>
      <c r="P26" s="6"/>
    </row>
    <row r="27" spans="2:12" s="7" customFormat="1" ht="13.5">
      <c r="B27" s="44">
        <v>2</v>
      </c>
      <c r="C27" s="59">
        <v>27179</v>
      </c>
      <c r="D27" s="60">
        <f t="shared" si="14"/>
        <v>24909.553499999998</v>
      </c>
      <c r="F27" s="13"/>
      <c r="G27" s="14"/>
      <c r="H27" s="35">
        <v>43282</v>
      </c>
      <c r="I27" s="35">
        <f t="shared" si="11"/>
        <v>43646</v>
      </c>
      <c r="J27" s="54">
        <f t="shared" si="12"/>
        <v>365</v>
      </c>
      <c r="K27" s="15">
        <v>1</v>
      </c>
      <c r="L27" s="16">
        <f t="shared" si="13"/>
        <v>1.0590822198335517</v>
      </c>
    </row>
    <row r="28" spans="2:12" s="7" customFormat="1" ht="13.5">
      <c r="B28" s="44">
        <v>3</v>
      </c>
      <c r="C28" s="59">
        <v>31360</v>
      </c>
      <c r="D28" s="60">
        <f t="shared" si="14"/>
        <v>28741.44</v>
      </c>
      <c r="F28" s="13"/>
      <c r="G28" s="14"/>
      <c r="H28" s="35">
        <v>43647</v>
      </c>
      <c r="I28" s="35">
        <f t="shared" si="11"/>
        <v>44012</v>
      </c>
      <c r="J28" s="54">
        <f t="shared" si="12"/>
        <v>366</v>
      </c>
      <c r="K28" s="15">
        <v>1</v>
      </c>
      <c r="L28" s="16">
        <f t="shared" si="13"/>
        <v>1.0590822198335517</v>
      </c>
    </row>
    <row r="29" spans="2:12" s="7" customFormat="1" ht="13.5">
      <c r="B29" s="44">
        <v>4</v>
      </c>
      <c r="C29" s="59">
        <v>37632</v>
      </c>
      <c r="D29" s="60">
        <f t="shared" si="14"/>
        <v>34489.728</v>
      </c>
      <c r="F29" s="13"/>
      <c r="G29" s="14"/>
      <c r="H29" s="35">
        <v>44013</v>
      </c>
      <c r="I29" s="35">
        <f t="shared" si="11"/>
        <v>44377</v>
      </c>
      <c r="J29" s="54">
        <f t="shared" si="12"/>
        <v>365</v>
      </c>
      <c r="K29" s="15">
        <v>1</v>
      </c>
      <c r="L29" s="16">
        <f t="shared" si="13"/>
        <v>1.0590822198335517</v>
      </c>
    </row>
    <row r="30" spans="2:12" s="7" customFormat="1" ht="13.5">
      <c r="B30" s="44">
        <v>5</v>
      </c>
      <c r="C30" s="59">
        <v>42859</v>
      </c>
      <c r="D30" s="60">
        <f t="shared" si="14"/>
        <v>39280.273499999996</v>
      </c>
      <c r="F30" s="13"/>
      <c r="G30" s="14"/>
      <c r="H30" s="35">
        <v>44378</v>
      </c>
      <c r="I30" s="35">
        <f t="shared" si="11"/>
        <v>44742</v>
      </c>
      <c r="J30" s="54">
        <f t="shared" si="12"/>
        <v>365</v>
      </c>
      <c r="K30" s="15">
        <v>1</v>
      </c>
      <c r="L30" s="16">
        <f t="shared" si="13"/>
        <v>1.0590822198335517</v>
      </c>
    </row>
    <row r="31" spans="2:12" s="7" customFormat="1" ht="13.5">
      <c r="B31" s="44">
        <v>6</v>
      </c>
      <c r="C31" s="59">
        <v>48085</v>
      </c>
      <c r="D31" s="60">
        <f t="shared" si="14"/>
        <v>44069.9025</v>
      </c>
      <c r="F31" s="13"/>
      <c r="G31" s="14"/>
      <c r="H31" s="35">
        <v>44743</v>
      </c>
      <c r="I31" s="35">
        <v>45107</v>
      </c>
      <c r="J31" s="54">
        <f t="shared" si="12"/>
        <v>365</v>
      </c>
      <c r="K31" s="15">
        <v>1</v>
      </c>
      <c r="L31" s="16">
        <f t="shared" si="13"/>
        <v>1.0590822198335517</v>
      </c>
    </row>
    <row r="32" spans="2:10" s="7" customFormat="1" ht="13.5">
      <c r="B32" s="44">
        <v>7</v>
      </c>
      <c r="C32" s="59">
        <v>56448</v>
      </c>
      <c r="D32" s="60">
        <f t="shared" si="14"/>
        <v>51734.592</v>
      </c>
      <c r="F32" s="13"/>
      <c r="G32" s="14"/>
      <c r="H32" s="11"/>
      <c r="I32" s="6"/>
      <c r="J32" s="8"/>
    </row>
    <row r="33" spans="2:10" s="7" customFormat="1" ht="13.5">
      <c r="B33" s="44">
        <v>8</v>
      </c>
      <c r="C33" s="59">
        <v>66901</v>
      </c>
      <c r="D33" s="60">
        <f t="shared" si="14"/>
        <v>61314.7665</v>
      </c>
      <c r="F33" s="13"/>
      <c r="G33" s="14"/>
      <c r="H33" s="12"/>
      <c r="I33"/>
      <c r="J33" s="5"/>
    </row>
    <row r="34" spans="2:10" s="7" customFormat="1" ht="13.5">
      <c r="B34" s="44">
        <v>9</v>
      </c>
      <c r="C34" s="59">
        <v>78400</v>
      </c>
      <c r="D34" s="60">
        <f t="shared" si="14"/>
        <v>71853.59999999999</v>
      </c>
      <c r="F34" s="13"/>
      <c r="G34" s="14"/>
      <c r="H34" s="12"/>
      <c r="I34"/>
      <c r="J34" s="5"/>
    </row>
    <row r="35" spans="2:10" s="7" customFormat="1" ht="13.5">
      <c r="B35" s="44">
        <v>10</v>
      </c>
      <c r="C35" s="59">
        <v>120214</v>
      </c>
      <c r="D35" s="60">
        <f t="shared" si="14"/>
        <v>110176.131</v>
      </c>
      <c r="F35" s="13"/>
      <c r="G35" s="14"/>
      <c r="H35" s="12"/>
      <c r="I35"/>
      <c r="J35" s="5"/>
    </row>
    <row r="36" spans="2:16" s="6" customFormat="1" ht="12.75">
      <c r="B36"/>
      <c r="C36"/>
      <c r="D36"/>
      <c r="E36"/>
      <c r="F36" s="5"/>
      <c r="G36" s="14"/>
      <c r="H36" s="12"/>
      <c r="I36"/>
      <c r="J36" s="5"/>
      <c r="K36" s="7"/>
      <c r="L36" s="7"/>
      <c r="M36" s="7"/>
      <c r="N36" s="7"/>
      <c r="O36" s="7"/>
      <c r="P36" s="7"/>
    </row>
    <row r="37" spans="2:16" ht="12">
      <c r="B37"/>
      <c r="C37"/>
      <c r="D37"/>
      <c r="E37"/>
      <c r="F37" s="5"/>
      <c r="G37" s="8"/>
      <c r="K37" s="6"/>
      <c r="L37" s="6"/>
      <c r="M37" s="6"/>
      <c r="N37" s="6"/>
      <c r="O37" s="6"/>
      <c r="P37" s="6"/>
    </row>
    <row r="38" spans="2:7" ht="12">
      <c r="B38"/>
      <c r="C38"/>
      <c r="D38"/>
      <c r="E38"/>
      <c r="F38" s="5"/>
      <c r="G38" s="8"/>
    </row>
    <row r="39" spans="2:7" ht="12">
      <c r="B39"/>
      <c r="C39"/>
      <c r="D39"/>
      <c r="E39"/>
      <c r="F39" s="5"/>
      <c r="G39" s="8"/>
    </row>
    <row r="40" spans="2:7" ht="12">
      <c r="B40"/>
      <c r="C40"/>
      <c r="D40"/>
      <c r="E40"/>
      <c r="F40" s="5"/>
      <c r="G40" s="8"/>
    </row>
    <row r="41" spans="2:7" ht="12">
      <c r="B41"/>
      <c r="C41"/>
      <c r="D41"/>
      <c r="E41"/>
      <c r="F41"/>
      <c r="G41" s="8"/>
    </row>
    <row r="42" spans="2:6" ht="12">
      <c r="B42"/>
      <c r="C42"/>
      <c r="D42"/>
      <c r="E42"/>
      <c r="F42"/>
    </row>
    <row r="43" spans="2:6" ht="12">
      <c r="B43"/>
      <c r="C43"/>
      <c r="D43"/>
      <c r="E43"/>
      <c r="F43"/>
    </row>
    <row r="44" spans="2:6" ht="12">
      <c r="B44"/>
      <c r="C44"/>
      <c r="D44"/>
      <c r="E44"/>
      <c r="F44"/>
    </row>
    <row r="45" spans="2:6" ht="12">
      <c r="B45"/>
      <c r="C45"/>
      <c r="D45"/>
      <c r="E45"/>
      <c r="F45"/>
    </row>
    <row r="46" spans="2:6" ht="12">
      <c r="B46"/>
      <c r="C46"/>
      <c r="D46"/>
      <c r="E46"/>
      <c r="F46"/>
    </row>
    <row r="47" spans="2:6" ht="12">
      <c r="B47"/>
      <c r="C47"/>
      <c r="D47"/>
      <c r="E47"/>
      <c r="F47"/>
    </row>
    <row r="48" spans="2:6" ht="12">
      <c r="B48"/>
      <c r="C48"/>
      <c r="D48"/>
      <c r="E48"/>
      <c r="F48"/>
    </row>
    <row r="49" spans="2:6" ht="12">
      <c r="B49"/>
      <c r="C49"/>
      <c r="D49"/>
      <c r="E49"/>
      <c r="F49"/>
    </row>
    <row r="50" spans="2:6" ht="12">
      <c r="B50"/>
      <c r="C50"/>
      <c r="D50"/>
      <c r="E50"/>
      <c r="F50"/>
    </row>
    <row r="51" spans="2:6" ht="12">
      <c r="B51"/>
      <c r="C51"/>
      <c r="D51"/>
      <c r="E51"/>
      <c r="F51"/>
    </row>
    <row r="52" spans="2:6" ht="12">
      <c r="B52"/>
      <c r="C52"/>
      <c r="D52"/>
      <c r="E52"/>
      <c r="F52"/>
    </row>
    <row r="53" spans="2:6" ht="12">
      <c r="B53"/>
      <c r="C53"/>
      <c r="D53"/>
      <c r="E53"/>
      <c r="F53"/>
    </row>
    <row r="54" spans="2:6" ht="12">
      <c r="B54"/>
      <c r="C54"/>
      <c r="D54"/>
      <c r="E54"/>
      <c r="F54"/>
    </row>
    <row r="55" spans="2:6" ht="12">
      <c r="B55"/>
      <c r="C55"/>
      <c r="D55"/>
      <c r="E55"/>
      <c r="F55"/>
    </row>
    <row r="56" spans="2:6" ht="12">
      <c r="B56"/>
      <c r="C56"/>
      <c r="D56"/>
      <c r="E56"/>
      <c r="F56"/>
    </row>
    <row r="57" spans="2:6" ht="12">
      <c r="B57"/>
      <c r="C57"/>
      <c r="D57"/>
      <c r="E57"/>
      <c r="F57"/>
    </row>
    <row r="58" spans="2:6" ht="12">
      <c r="B58"/>
      <c r="C58"/>
      <c r="D58"/>
      <c r="E58"/>
      <c r="F58"/>
    </row>
    <row r="59" spans="2:6" ht="12">
      <c r="B59"/>
      <c r="C59"/>
      <c r="D59"/>
      <c r="E59"/>
      <c r="F59"/>
    </row>
    <row r="60" spans="2:6" ht="12">
      <c r="B60"/>
      <c r="C60"/>
      <c r="D60"/>
      <c r="E60"/>
      <c r="F60"/>
    </row>
    <row r="61" spans="2:6" ht="12">
      <c r="B61"/>
      <c r="C61"/>
      <c r="D61"/>
      <c r="E61"/>
      <c r="F61"/>
    </row>
    <row r="62" spans="2:6" ht="12">
      <c r="B62"/>
      <c r="C62"/>
      <c r="D62"/>
      <c r="E62"/>
      <c r="F62"/>
    </row>
    <row r="63" spans="2:6" ht="12">
      <c r="B63"/>
      <c r="C63"/>
      <c r="D63"/>
      <c r="E63"/>
      <c r="F63"/>
    </row>
    <row r="64" spans="2:6" ht="12">
      <c r="B64"/>
      <c r="C64"/>
      <c r="D64"/>
      <c r="E64"/>
      <c r="F64"/>
    </row>
    <row r="65" spans="2:6" ht="12">
      <c r="B65"/>
      <c r="C65"/>
      <c r="D65"/>
      <c r="E65"/>
      <c r="F65"/>
    </row>
    <row r="66" spans="2:6" ht="12">
      <c r="B66"/>
      <c r="C66"/>
      <c r="D66"/>
      <c r="E66"/>
      <c r="F66"/>
    </row>
    <row r="67" spans="2:6" ht="12">
      <c r="B67"/>
      <c r="C67"/>
      <c r="D67"/>
      <c r="E67"/>
      <c r="F67"/>
    </row>
    <row r="68" spans="2:6" ht="12">
      <c r="B68"/>
      <c r="C68"/>
      <c r="D68"/>
      <c r="E68"/>
      <c r="F68"/>
    </row>
    <row r="69" spans="2:6" ht="12">
      <c r="B69"/>
      <c r="C69"/>
      <c r="D69"/>
      <c r="E69"/>
      <c r="F69"/>
    </row>
    <row r="70" spans="2:6" ht="12">
      <c r="B70"/>
      <c r="C70"/>
      <c r="D70"/>
      <c r="E70"/>
      <c r="F70"/>
    </row>
    <row r="71" spans="2:6" ht="12">
      <c r="B71"/>
      <c r="C71"/>
      <c r="D71"/>
      <c r="E71"/>
      <c r="F71"/>
    </row>
    <row r="72" spans="2:6" ht="12">
      <c r="B72"/>
      <c r="C72"/>
      <c r="D72"/>
      <c r="E72"/>
      <c r="F72"/>
    </row>
    <row r="73" spans="2:6" ht="12">
      <c r="B73"/>
      <c r="C73"/>
      <c r="D73"/>
      <c r="E73"/>
      <c r="F73"/>
    </row>
    <row r="74" spans="2:6" ht="12">
      <c r="B74"/>
      <c r="C74"/>
      <c r="D74"/>
      <c r="E74"/>
      <c r="F74"/>
    </row>
    <row r="75" spans="2:6" ht="12">
      <c r="B75"/>
      <c r="C75"/>
      <c r="D75"/>
      <c r="E75"/>
      <c r="F75"/>
    </row>
    <row r="76" spans="2:6" ht="12">
      <c r="B76"/>
      <c r="C76"/>
      <c r="D76"/>
      <c r="E76"/>
      <c r="F76"/>
    </row>
    <row r="77" spans="2:6" ht="12">
      <c r="B77"/>
      <c r="C77"/>
      <c r="D77"/>
      <c r="E77"/>
      <c r="F77"/>
    </row>
    <row r="78" spans="2:6" ht="12">
      <c r="B78"/>
      <c r="C78"/>
      <c r="D78"/>
      <c r="E78"/>
      <c r="F78"/>
    </row>
    <row r="79" spans="2:6" ht="12">
      <c r="B79"/>
      <c r="C79"/>
      <c r="D79"/>
      <c r="E79"/>
      <c r="F79"/>
    </row>
    <row r="80" spans="2:6" ht="12">
      <c r="B80"/>
      <c r="C80"/>
      <c r="D80"/>
      <c r="E80"/>
      <c r="F80"/>
    </row>
    <row r="81" spans="2:6" ht="12">
      <c r="B81"/>
      <c r="C81"/>
      <c r="D81"/>
      <c r="E81"/>
      <c r="F81"/>
    </row>
    <row r="82" spans="2:6" ht="12">
      <c r="B82"/>
      <c r="C82"/>
      <c r="D82"/>
      <c r="E82"/>
      <c r="F82"/>
    </row>
    <row r="83" spans="2:6" ht="12">
      <c r="B83"/>
      <c r="C83"/>
      <c r="D83"/>
      <c r="E83"/>
      <c r="F83"/>
    </row>
    <row r="84" spans="2:6" ht="12">
      <c r="B84"/>
      <c r="C84"/>
      <c r="D84"/>
      <c r="E84"/>
      <c r="F84"/>
    </row>
    <row r="85" spans="2:6" ht="12">
      <c r="B85"/>
      <c r="C85"/>
      <c r="D85"/>
      <c r="E85"/>
      <c r="F85"/>
    </row>
    <row r="86" spans="2:6" ht="12">
      <c r="B86"/>
      <c r="C86"/>
      <c r="D86"/>
      <c r="E86"/>
      <c r="F86"/>
    </row>
    <row r="87" spans="2:6" ht="12">
      <c r="B87"/>
      <c r="C87"/>
      <c r="D87"/>
      <c r="E87"/>
      <c r="F87"/>
    </row>
    <row r="88" spans="2:6" ht="12">
      <c r="B88"/>
      <c r="C88"/>
      <c r="D88"/>
      <c r="E88"/>
      <c r="F88"/>
    </row>
    <row r="89" spans="2:6" ht="12">
      <c r="B89"/>
      <c r="C89"/>
      <c r="D89"/>
      <c r="E89"/>
      <c r="F89"/>
    </row>
    <row r="90" spans="2:6" ht="12">
      <c r="B90"/>
      <c r="C90"/>
      <c r="D90"/>
      <c r="E90"/>
      <c r="F90"/>
    </row>
    <row r="91" spans="2:6" ht="12">
      <c r="B91"/>
      <c r="C91"/>
      <c r="D91"/>
      <c r="E91"/>
      <c r="F91"/>
    </row>
    <row r="92" spans="2:6" ht="12">
      <c r="B92"/>
      <c r="C92"/>
      <c r="D92"/>
      <c r="E92"/>
      <c r="F92"/>
    </row>
    <row r="93" spans="2:6" ht="12">
      <c r="B93"/>
      <c r="C93"/>
      <c r="D93"/>
      <c r="E93"/>
      <c r="F93"/>
    </row>
    <row r="94" spans="2:6" ht="12">
      <c r="B94"/>
      <c r="C94"/>
      <c r="D94"/>
      <c r="E94"/>
      <c r="F94"/>
    </row>
    <row r="95" spans="2:6" ht="12">
      <c r="B95"/>
      <c r="C95"/>
      <c r="D95"/>
      <c r="E95"/>
      <c r="F95"/>
    </row>
    <row r="96" spans="2:6" ht="12">
      <c r="B96"/>
      <c r="C96"/>
      <c r="D96"/>
      <c r="E96"/>
      <c r="F96"/>
    </row>
    <row r="97" spans="2:6" ht="12">
      <c r="B97"/>
      <c r="C97"/>
      <c r="D97"/>
      <c r="E97"/>
      <c r="F97"/>
    </row>
    <row r="98" spans="2:6" ht="12">
      <c r="B98"/>
      <c r="C98"/>
      <c r="D98"/>
      <c r="E98"/>
      <c r="F98"/>
    </row>
    <row r="99" spans="2:6" ht="12">
      <c r="B99"/>
      <c r="C99"/>
      <c r="D99"/>
      <c r="E99"/>
      <c r="F99"/>
    </row>
    <row r="100" spans="2:6" ht="12">
      <c r="B100"/>
      <c r="C100"/>
      <c r="D100"/>
      <c r="E100"/>
      <c r="F100"/>
    </row>
    <row r="101" spans="2:6" ht="12">
      <c r="B101"/>
      <c r="C101"/>
      <c r="D101"/>
      <c r="E101"/>
      <c r="F101"/>
    </row>
    <row r="102" spans="2:6" ht="12">
      <c r="B102"/>
      <c r="C102"/>
      <c r="D102"/>
      <c r="E102"/>
      <c r="F102"/>
    </row>
    <row r="103" spans="2:6" ht="12">
      <c r="B103"/>
      <c r="C103"/>
      <c r="D103"/>
      <c r="E103"/>
      <c r="F103"/>
    </row>
    <row r="104" spans="2:6" ht="12">
      <c r="B104"/>
      <c r="C104"/>
      <c r="D104"/>
      <c r="E104"/>
      <c r="F104"/>
    </row>
    <row r="105" spans="2:6" ht="12">
      <c r="B105"/>
      <c r="C105"/>
      <c r="D105"/>
      <c r="E105"/>
      <c r="F105"/>
    </row>
    <row r="106" spans="2:6" ht="12">
      <c r="B106"/>
      <c r="C106"/>
      <c r="D106"/>
      <c r="E106"/>
      <c r="F106"/>
    </row>
    <row r="107" spans="2:6" ht="12">
      <c r="B107"/>
      <c r="C107"/>
      <c r="D107"/>
      <c r="E107"/>
      <c r="F107"/>
    </row>
    <row r="108" spans="2:6" ht="12">
      <c r="B108"/>
      <c r="C108"/>
      <c r="D108"/>
      <c r="E108"/>
      <c r="F108"/>
    </row>
    <row r="109" spans="2:6" ht="12">
      <c r="B109"/>
      <c r="C109"/>
      <c r="D109"/>
      <c r="E109"/>
      <c r="F109"/>
    </row>
    <row r="110" spans="2:6" ht="12">
      <c r="B110"/>
      <c r="C110"/>
      <c r="D110"/>
      <c r="E110"/>
      <c r="F110"/>
    </row>
    <row r="111" spans="2:6" ht="12">
      <c r="B111"/>
      <c r="C111"/>
      <c r="D111"/>
      <c r="E111"/>
      <c r="F111"/>
    </row>
    <row r="112" spans="2:6" ht="12">
      <c r="B112"/>
      <c r="C112"/>
      <c r="D112"/>
      <c r="E112"/>
      <c r="F112"/>
    </row>
    <row r="113" spans="2:6" ht="12">
      <c r="B113"/>
      <c r="C113"/>
      <c r="D113"/>
      <c r="E113"/>
      <c r="F113"/>
    </row>
    <row r="114" spans="2:6" ht="12">
      <c r="B114"/>
      <c r="C114"/>
      <c r="D114"/>
      <c r="E114"/>
      <c r="F114"/>
    </row>
    <row r="115" spans="2:6" ht="12">
      <c r="B115"/>
      <c r="C115"/>
      <c r="D115"/>
      <c r="E115"/>
      <c r="F115"/>
    </row>
    <row r="116" spans="2:6" ht="12">
      <c r="B116"/>
      <c r="C116"/>
      <c r="D116"/>
      <c r="E116"/>
      <c r="F116"/>
    </row>
    <row r="117" spans="2:6" ht="12">
      <c r="B117"/>
      <c r="C117"/>
      <c r="D117"/>
      <c r="E117"/>
      <c r="F117"/>
    </row>
    <row r="118" spans="2:6" ht="12">
      <c r="B118"/>
      <c r="C118"/>
      <c r="D118"/>
      <c r="E118"/>
      <c r="F118"/>
    </row>
    <row r="119" spans="2:6" ht="12">
      <c r="B119"/>
      <c r="C119"/>
      <c r="D119"/>
      <c r="E119"/>
      <c r="F119"/>
    </row>
    <row r="120" spans="2:6" ht="12">
      <c r="B120"/>
      <c r="C120"/>
      <c r="D120"/>
      <c r="E120"/>
      <c r="F120"/>
    </row>
    <row r="121" spans="2:6" ht="12">
      <c r="B121"/>
      <c r="C121"/>
      <c r="D121"/>
      <c r="E121"/>
      <c r="F121"/>
    </row>
    <row r="122" spans="2:6" ht="12">
      <c r="B122"/>
      <c r="C122"/>
      <c r="D122"/>
      <c r="E122"/>
      <c r="F122"/>
    </row>
    <row r="123" spans="2:6" ht="12">
      <c r="B123"/>
      <c r="C123"/>
      <c r="D123"/>
      <c r="E123"/>
      <c r="F123"/>
    </row>
    <row r="124" spans="2:6" ht="12">
      <c r="B124"/>
      <c r="C124"/>
      <c r="D124"/>
      <c r="E124"/>
      <c r="F124"/>
    </row>
    <row r="125" spans="2:6" ht="12">
      <c r="B125"/>
      <c r="C125"/>
      <c r="D125"/>
      <c r="E125"/>
      <c r="F125"/>
    </row>
    <row r="126" spans="2:6" ht="12">
      <c r="B126"/>
      <c r="C126"/>
      <c r="D126"/>
      <c r="E126"/>
      <c r="F126"/>
    </row>
    <row r="127" spans="2:6" ht="12">
      <c r="B127"/>
      <c r="C127"/>
      <c r="D127"/>
      <c r="E127"/>
      <c r="F127"/>
    </row>
    <row r="128" spans="2:6" ht="12">
      <c r="B128"/>
      <c r="C128"/>
      <c r="D128"/>
      <c r="E128"/>
      <c r="F128"/>
    </row>
    <row r="129" spans="2:6" ht="12">
      <c r="B129"/>
      <c r="C129"/>
      <c r="D129"/>
      <c r="E129"/>
      <c r="F129"/>
    </row>
    <row r="130" spans="2:6" ht="12">
      <c r="B130"/>
      <c r="C130"/>
      <c r="D130"/>
      <c r="E130"/>
      <c r="F130"/>
    </row>
    <row r="131" spans="2:6" ht="12">
      <c r="B131"/>
      <c r="C131"/>
      <c r="D131"/>
      <c r="E131"/>
      <c r="F131"/>
    </row>
    <row r="132" spans="2:6" ht="12">
      <c r="B132"/>
      <c r="C132"/>
      <c r="D132"/>
      <c r="E132"/>
      <c r="F132"/>
    </row>
    <row r="133" spans="2:6" ht="12">
      <c r="B133"/>
      <c r="C133"/>
      <c r="D133"/>
      <c r="E133"/>
      <c r="F133"/>
    </row>
    <row r="134" spans="2:6" ht="12">
      <c r="B134"/>
      <c r="C134"/>
      <c r="D134"/>
      <c r="E134"/>
      <c r="F134"/>
    </row>
    <row r="135" spans="2:6" ht="12">
      <c r="B135"/>
      <c r="C135"/>
      <c r="D135"/>
      <c r="E135"/>
      <c r="F135"/>
    </row>
    <row r="136" spans="2:6" ht="12">
      <c r="B136"/>
      <c r="C136"/>
      <c r="D136"/>
      <c r="E136"/>
      <c r="F136"/>
    </row>
    <row r="137" spans="2:6" ht="12">
      <c r="B137"/>
      <c r="C137"/>
      <c r="D137"/>
      <c r="E137"/>
      <c r="F137"/>
    </row>
    <row r="138" spans="2:6" ht="12">
      <c r="B138"/>
      <c r="C138"/>
      <c r="D138"/>
      <c r="E138"/>
      <c r="F138"/>
    </row>
    <row r="139" spans="2:6" ht="12">
      <c r="B139"/>
      <c r="C139"/>
      <c r="D139"/>
      <c r="E139"/>
      <c r="F139"/>
    </row>
    <row r="140" spans="2:6" ht="12">
      <c r="B140"/>
      <c r="C140"/>
      <c r="D140"/>
      <c r="E140"/>
      <c r="F140"/>
    </row>
    <row r="141" spans="2:6" ht="12">
      <c r="B141"/>
      <c r="C141"/>
      <c r="D141"/>
      <c r="E141"/>
      <c r="F141"/>
    </row>
    <row r="142" spans="2:6" ht="12">
      <c r="B142"/>
      <c r="C142"/>
      <c r="D142"/>
      <c r="E142"/>
      <c r="F142"/>
    </row>
    <row r="143" spans="2:6" ht="12">
      <c r="B143"/>
      <c r="C143"/>
      <c r="D143"/>
      <c r="E143"/>
      <c r="F143"/>
    </row>
    <row r="144" spans="2:6" ht="12">
      <c r="B144"/>
      <c r="C144"/>
      <c r="D144"/>
      <c r="E144"/>
      <c r="F144"/>
    </row>
    <row r="145" spans="2:6" ht="12">
      <c r="B145"/>
      <c r="C145"/>
      <c r="D145"/>
      <c r="E145"/>
      <c r="F145"/>
    </row>
    <row r="146" spans="2:6" ht="12">
      <c r="B146"/>
      <c r="C146"/>
      <c r="D146"/>
      <c r="E146"/>
      <c r="F146"/>
    </row>
    <row r="147" spans="2:6" ht="12">
      <c r="B147"/>
      <c r="C147"/>
      <c r="D147"/>
      <c r="E147"/>
      <c r="F147"/>
    </row>
    <row r="148" spans="2:6" ht="12">
      <c r="B148"/>
      <c r="C148"/>
      <c r="D148"/>
      <c r="E148"/>
      <c r="F148"/>
    </row>
    <row r="149" spans="2:6" ht="12">
      <c r="B149"/>
      <c r="C149"/>
      <c r="D149"/>
      <c r="E149"/>
      <c r="F149"/>
    </row>
    <row r="150" spans="2:6" ht="12">
      <c r="B150"/>
      <c r="C150"/>
      <c r="D150"/>
      <c r="E150"/>
      <c r="F150"/>
    </row>
    <row r="151" spans="2:6" ht="12">
      <c r="B151"/>
      <c r="C151"/>
      <c r="D151"/>
      <c r="E151"/>
      <c r="F151"/>
    </row>
    <row r="152" spans="2:6" ht="12">
      <c r="B152"/>
      <c r="C152"/>
      <c r="D152"/>
      <c r="E152"/>
      <c r="F152"/>
    </row>
    <row r="153" spans="2:6" ht="12">
      <c r="B153"/>
      <c r="C153"/>
      <c r="D153"/>
      <c r="E153"/>
      <c r="F153"/>
    </row>
    <row r="154" spans="2:6" ht="12">
      <c r="B154"/>
      <c r="C154"/>
      <c r="D154"/>
      <c r="E154"/>
      <c r="F154"/>
    </row>
    <row r="155" spans="2:6" ht="12">
      <c r="B155"/>
      <c r="C155"/>
      <c r="D155"/>
      <c r="E155"/>
      <c r="F155"/>
    </row>
    <row r="156" spans="2:6" ht="12">
      <c r="B156"/>
      <c r="C156"/>
      <c r="D156"/>
      <c r="E156"/>
      <c r="F156"/>
    </row>
    <row r="157" spans="2:6" ht="12">
      <c r="B157"/>
      <c r="C157"/>
      <c r="D157"/>
      <c r="E157"/>
      <c r="F157"/>
    </row>
    <row r="158" spans="2:6" ht="12">
      <c r="B158"/>
      <c r="C158"/>
      <c r="D158"/>
      <c r="E158"/>
      <c r="F158"/>
    </row>
    <row r="159" spans="2:6" ht="12">
      <c r="B159"/>
      <c r="C159"/>
      <c r="D159"/>
      <c r="E159"/>
      <c r="F159"/>
    </row>
    <row r="160" spans="2:6" ht="12">
      <c r="B160"/>
      <c r="C160"/>
      <c r="D160"/>
      <c r="E160"/>
      <c r="F160"/>
    </row>
    <row r="161" spans="2:6" ht="12">
      <c r="B161"/>
      <c r="C161"/>
      <c r="D161"/>
      <c r="E161"/>
      <c r="F161"/>
    </row>
    <row r="162" spans="2:6" ht="12">
      <c r="B162"/>
      <c r="C162"/>
      <c r="D162"/>
      <c r="E162"/>
      <c r="F162"/>
    </row>
    <row r="163" spans="2:6" ht="12">
      <c r="B163"/>
      <c r="C163"/>
      <c r="D163"/>
      <c r="E163"/>
      <c r="F163"/>
    </row>
    <row r="164" spans="2:6" ht="12">
      <c r="B164"/>
      <c r="C164"/>
      <c r="D164"/>
      <c r="E164"/>
      <c r="F164"/>
    </row>
    <row r="165" spans="2:6" ht="12">
      <c r="B165"/>
      <c r="C165"/>
      <c r="D165"/>
      <c r="E165"/>
      <c r="F165"/>
    </row>
    <row r="166" spans="2:6" ht="12">
      <c r="B166"/>
      <c r="C166"/>
      <c r="D166"/>
      <c r="E166"/>
      <c r="F166"/>
    </row>
    <row r="167" spans="2:6" ht="12">
      <c r="B167"/>
      <c r="C167"/>
      <c r="D167"/>
      <c r="E167"/>
      <c r="F167"/>
    </row>
    <row r="168" spans="2:6" ht="12">
      <c r="B168"/>
      <c r="C168"/>
      <c r="D168"/>
      <c r="E168"/>
      <c r="F168"/>
    </row>
    <row r="169" spans="2:6" ht="12">
      <c r="B169"/>
      <c r="C169"/>
      <c r="D169"/>
      <c r="E169"/>
      <c r="F169"/>
    </row>
    <row r="170" spans="2:6" ht="12">
      <c r="B170"/>
      <c r="C170"/>
      <c r="D170"/>
      <c r="E170"/>
      <c r="F170"/>
    </row>
    <row r="171" spans="2:6" ht="12">
      <c r="B171"/>
      <c r="C171"/>
      <c r="D171"/>
      <c r="E171"/>
      <c r="F171"/>
    </row>
    <row r="172" spans="2:6" ht="12">
      <c r="B172"/>
      <c r="C172"/>
      <c r="D172"/>
      <c r="E172"/>
      <c r="F172"/>
    </row>
    <row r="173" spans="2:6" ht="12">
      <c r="B173"/>
      <c r="C173"/>
      <c r="D173"/>
      <c r="E173"/>
      <c r="F173"/>
    </row>
    <row r="174" spans="2:6" ht="12">
      <c r="B174"/>
      <c r="C174"/>
      <c r="D174"/>
      <c r="E174"/>
      <c r="F174"/>
    </row>
    <row r="175" spans="2:6" ht="12">
      <c r="B175"/>
      <c r="C175"/>
      <c r="D175"/>
      <c r="E175"/>
      <c r="F175"/>
    </row>
    <row r="176" spans="2:6" ht="12">
      <c r="B176"/>
      <c r="C176"/>
      <c r="D176"/>
      <c r="E176"/>
      <c r="F176"/>
    </row>
    <row r="177" spans="2:6" ht="12">
      <c r="B177"/>
      <c r="C177"/>
      <c r="D177"/>
      <c r="E177"/>
      <c r="F177"/>
    </row>
    <row r="178" spans="2:6" ht="12">
      <c r="B178"/>
      <c r="C178"/>
      <c r="D178"/>
      <c r="E178"/>
      <c r="F178"/>
    </row>
    <row r="179" spans="2:6" ht="12">
      <c r="B179"/>
      <c r="C179"/>
      <c r="D179"/>
      <c r="E179"/>
      <c r="F179"/>
    </row>
    <row r="180" spans="2:6" ht="12">
      <c r="B180"/>
      <c r="C180"/>
      <c r="D180"/>
      <c r="E180"/>
      <c r="F180"/>
    </row>
    <row r="181" spans="2:6" ht="12">
      <c r="B181"/>
      <c r="C181"/>
      <c r="D181"/>
      <c r="E181"/>
      <c r="F181"/>
    </row>
    <row r="182" spans="2:6" ht="12">
      <c r="B182"/>
      <c r="C182"/>
      <c r="D182"/>
      <c r="E182"/>
      <c r="F182"/>
    </row>
    <row r="183" spans="2:6" ht="12">
      <c r="B183"/>
      <c r="C183"/>
      <c r="D183"/>
      <c r="E183"/>
      <c r="F183"/>
    </row>
    <row r="184" spans="2:6" ht="12">
      <c r="B184"/>
      <c r="C184"/>
      <c r="D184"/>
      <c r="E184"/>
      <c r="F184"/>
    </row>
    <row r="185" spans="2:6" ht="12">
      <c r="B185"/>
      <c r="C185"/>
      <c r="D185"/>
      <c r="E185"/>
      <c r="F185"/>
    </row>
    <row r="186" spans="2:6" ht="12">
      <c r="B186"/>
      <c r="C186"/>
      <c r="D186"/>
      <c r="E186"/>
      <c r="F186"/>
    </row>
    <row r="187" spans="2:6" ht="12">
      <c r="B187"/>
      <c r="C187"/>
      <c r="D187"/>
      <c r="E187"/>
      <c r="F187"/>
    </row>
    <row r="188" spans="2:6" ht="12">
      <c r="B188"/>
      <c r="C188"/>
      <c r="D188"/>
      <c r="E188"/>
      <c r="F188"/>
    </row>
    <row r="189" spans="2:6" ht="12">
      <c r="B189"/>
      <c r="C189"/>
      <c r="D189"/>
      <c r="E189"/>
      <c r="F189"/>
    </row>
    <row r="190" spans="2:6" ht="12">
      <c r="B190"/>
      <c r="C190"/>
      <c r="D190"/>
      <c r="E190"/>
      <c r="F190"/>
    </row>
    <row r="191" spans="2:6" ht="12">
      <c r="B191"/>
      <c r="C191"/>
      <c r="D191"/>
      <c r="E191"/>
      <c r="F191"/>
    </row>
    <row r="192" spans="2:6" ht="12">
      <c r="B192"/>
      <c r="C192"/>
      <c r="D192"/>
      <c r="E192"/>
      <c r="F192"/>
    </row>
    <row r="193" spans="2:6" ht="12">
      <c r="B193"/>
      <c r="C193"/>
      <c r="D193"/>
      <c r="E193"/>
      <c r="F193"/>
    </row>
    <row r="194" spans="2:6" ht="12">
      <c r="B194"/>
      <c r="C194"/>
      <c r="D194"/>
      <c r="E194"/>
      <c r="F194"/>
    </row>
    <row r="195" spans="2:6" ht="12">
      <c r="B195"/>
      <c r="C195"/>
      <c r="D195"/>
      <c r="E195"/>
      <c r="F195"/>
    </row>
    <row r="196" spans="2:6" ht="12">
      <c r="B196"/>
      <c r="C196"/>
      <c r="D196"/>
      <c r="E196"/>
      <c r="F196"/>
    </row>
    <row r="197" spans="2:6" ht="12">
      <c r="B197"/>
      <c r="C197"/>
      <c r="D197"/>
      <c r="E197"/>
      <c r="F197"/>
    </row>
    <row r="198" spans="2:6" ht="12">
      <c r="B198"/>
      <c r="C198"/>
      <c r="D198"/>
      <c r="E198"/>
      <c r="F198"/>
    </row>
    <row r="199" spans="2:6" ht="12">
      <c r="B199"/>
      <c r="C199"/>
      <c r="D199"/>
      <c r="E199"/>
      <c r="F199"/>
    </row>
    <row r="200" spans="2:6" ht="12">
      <c r="B200"/>
      <c r="C200"/>
      <c r="D200"/>
      <c r="E200"/>
      <c r="F200"/>
    </row>
    <row r="201" spans="2:6" ht="12">
      <c r="B201"/>
      <c r="C201"/>
      <c r="D201"/>
      <c r="E201"/>
      <c r="F201"/>
    </row>
    <row r="202" spans="2:6" ht="12">
      <c r="B202"/>
      <c r="C202"/>
      <c r="D202"/>
      <c r="E202"/>
      <c r="F202"/>
    </row>
    <row r="203" spans="2:6" ht="12">
      <c r="B203"/>
      <c r="C203"/>
      <c r="D203"/>
      <c r="E203"/>
      <c r="F203"/>
    </row>
    <row r="204" spans="2:6" ht="12">
      <c r="B204"/>
      <c r="C204"/>
      <c r="D204"/>
      <c r="E204"/>
      <c r="F204"/>
    </row>
    <row r="205" spans="2:6" ht="12">
      <c r="B205"/>
      <c r="C205"/>
      <c r="D205"/>
      <c r="E205"/>
      <c r="F205"/>
    </row>
    <row r="206" spans="2:6" ht="12">
      <c r="B206"/>
      <c r="C206"/>
      <c r="D206"/>
      <c r="E206"/>
      <c r="F206"/>
    </row>
    <row r="207" spans="2:6" ht="12">
      <c r="B207"/>
      <c r="C207"/>
      <c r="D207"/>
      <c r="E207"/>
      <c r="F207"/>
    </row>
    <row r="208" spans="2:6" ht="12">
      <c r="B208"/>
      <c r="C208"/>
      <c r="D208"/>
      <c r="E208"/>
      <c r="F208"/>
    </row>
    <row r="209" spans="2:6" ht="12">
      <c r="B209"/>
      <c r="C209"/>
      <c r="D209"/>
      <c r="E209"/>
      <c r="F209"/>
    </row>
    <row r="210" spans="2:6" ht="12">
      <c r="B210"/>
      <c r="C210"/>
      <c r="D210"/>
      <c r="E210"/>
      <c r="F210"/>
    </row>
    <row r="211" spans="2:6" ht="12">
      <c r="B211"/>
      <c r="C211"/>
      <c r="D211"/>
      <c r="E211"/>
      <c r="F211"/>
    </row>
    <row r="212" spans="2:6" ht="12">
      <c r="B212"/>
      <c r="C212"/>
      <c r="D212"/>
      <c r="E212"/>
      <c r="F212"/>
    </row>
    <row r="213" spans="2:6" ht="12">
      <c r="B213"/>
      <c r="C213"/>
      <c r="D213"/>
      <c r="E213"/>
      <c r="F213"/>
    </row>
    <row r="214" spans="2:6" ht="12">
      <c r="B214"/>
      <c r="C214"/>
      <c r="D214"/>
      <c r="E214"/>
      <c r="F214"/>
    </row>
    <row r="215" spans="2:6" ht="12">
      <c r="B215"/>
      <c r="C215"/>
      <c r="D215"/>
      <c r="E215"/>
      <c r="F215"/>
    </row>
    <row r="216" spans="2:6" ht="12">
      <c r="B216"/>
      <c r="C216"/>
      <c r="D216"/>
      <c r="E216"/>
      <c r="F216"/>
    </row>
    <row r="217" spans="2:6" ht="12">
      <c r="B217"/>
      <c r="C217"/>
      <c r="D217"/>
      <c r="E217"/>
      <c r="F217"/>
    </row>
    <row r="218" spans="2:6" ht="12">
      <c r="B218"/>
      <c r="C218"/>
      <c r="D218"/>
      <c r="E218"/>
      <c r="F218"/>
    </row>
    <row r="219" spans="2:6" ht="12">
      <c r="B219"/>
      <c r="C219"/>
      <c r="D219"/>
      <c r="E219"/>
      <c r="F219"/>
    </row>
    <row r="220" spans="2:6" ht="12">
      <c r="B220"/>
      <c r="C220"/>
      <c r="D220"/>
      <c r="E220"/>
      <c r="F220"/>
    </row>
    <row r="221" spans="2:6" ht="12">
      <c r="B221"/>
      <c r="C221"/>
      <c r="D221"/>
      <c r="E221"/>
      <c r="F221"/>
    </row>
    <row r="222" spans="2:6" ht="12">
      <c r="B222"/>
      <c r="C222"/>
      <c r="D222"/>
      <c r="E222"/>
      <c r="F222"/>
    </row>
    <row r="223" spans="2:6" ht="12">
      <c r="B223"/>
      <c r="C223"/>
      <c r="D223"/>
      <c r="E223"/>
      <c r="F223"/>
    </row>
    <row r="224" spans="2:6" ht="12">
      <c r="B224"/>
      <c r="C224"/>
      <c r="D224"/>
      <c r="E224"/>
      <c r="F224"/>
    </row>
    <row r="225" spans="2:6" ht="12">
      <c r="B225"/>
      <c r="C225"/>
      <c r="D225"/>
      <c r="E225"/>
      <c r="F225"/>
    </row>
    <row r="226" spans="2:6" ht="12">
      <c r="B226"/>
      <c r="C226"/>
      <c r="D226"/>
      <c r="E226"/>
      <c r="F226"/>
    </row>
    <row r="227" spans="2:6" ht="12">
      <c r="B227"/>
      <c r="C227"/>
      <c r="D227"/>
      <c r="E227"/>
      <c r="F227"/>
    </row>
    <row r="228" spans="2:6" ht="12">
      <c r="B228"/>
      <c r="C228"/>
      <c r="D228"/>
      <c r="E228"/>
      <c r="F228"/>
    </row>
    <row r="229" spans="2:6" ht="12">
      <c r="B229"/>
      <c r="C229"/>
      <c r="D229"/>
      <c r="E229"/>
      <c r="F229"/>
    </row>
    <row r="230" spans="2:6" ht="12">
      <c r="B230"/>
      <c r="C230"/>
      <c r="D230"/>
      <c r="E230"/>
      <c r="F230"/>
    </row>
    <row r="231" spans="2:6" ht="12">
      <c r="B231"/>
      <c r="C231"/>
      <c r="D231"/>
      <c r="E231"/>
      <c r="F231"/>
    </row>
    <row r="232" spans="2:6" ht="12">
      <c r="B232"/>
      <c r="C232"/>
      <c r="D232"/>
      <c r="E232"/>
      <c r="F232"/>
    </row>
    <row r="233" spans="2:6" ht="12">
      <c r="B233"/>
      <c r="C233"/>
      <c r="D233"/>
      <c r="E233"/>
      <c r="F233"/>
    </row>
    <row r="234" spans="2:6" ht="12">
      <c r="B234"/>
      <c r="C234"/>
      <c r="D234"/>
      <c r="E234"/>
      <c r="F234"/>
    </row>
    <row r="235" spans="2:6" ht="12">
      <c r="B235"/>
      <c r="C235"/>
      <c r="D235"/>
      <c r="E235"/>
      <c r="F235"/>
    </row>
    <row r="236" spans="2:6" ht="12">
      <c r="B236"/>
      <c r="C236"/>
      <c r="D236"/>
      <c r="E236"/>
      <c r="F236"/>
    </row>
    <row r="237" spans="2:6" ht="12">
      <c r="B237"/>
      <c r="C237"/>
      <c r="D237"/>
      <c r="E237"/>
      <c r="F237"/>
    </row>
    <row r="238" spans="2:6" ht="12">
      <c r="B238"/>
      <c r="C238"/>
      <c r="D238"/>
      <c r="E238"/>
      <c r="F238"/>
    </row>
    <row r="239" spans="2:6" ht="12">
      <c r="B239"/>
      <c r="C239"/>
      <c r="D239"/>
      <c r="E239"/>
      <c r="F239"/>
    </row>
    <row r="240" spans="2:6" ht="12">
      <c r="B240"/>
      <c r="C240"/>
      <c r="D240"/>
      <c r="E240"/>
      <c r="F240"/>
    </row>
    <row r="241" spans="2:6" ht="12">
      <c r="B241"/>
      <c r="C241"/>
      <c r="D241"/>
      <c r="E241"/>
      <c r="F241"/>
    </row>
    <row r="242" spans="2:6" ht="12">
      <c r="B242"/>
      <c r="C242"/>
      <c r="D242"/>
      <c r="E242"/>
      <c r="F242"/>
    </row>
    <row r="243" spans="2:6" ht="12">
      <c r="B243"/>
      <c r="C243"/>
      <c r="D243"/>
      <c r="E243"/>
      <c r="F243"/>
    </row>
    <row r="244" spans="2:6" ht="12">
      <c r="B244"/>
      <c r="C244"/>
      <c r="D244"/>
      <c r="E244"/>
      <c r="F244"/>
    </row>
    <row r="245" spans="2:6" ht="12">
      <c r="B245"/>
      <c r="C245"/>
      <c r="D245"/>
      <c r="E245"/>
      <c r="F245"/>
    </row>
    <row r="246" spans="2:6" ht="12">
      <c r="B246"/>
      <c r="C246"/>
      <c r="D246"/>
      <c r="E246"/>
      <c r="F246"/>
    </row>
    <row r="247" spans="2:6" ht="12">
      <c r="B247"/>
      <c r="C247"/>
      <c r="D247"/>
      <c r="E247"/>
      <c r="F247"/>
    </row>
    <row r="248" spans="2:6" ht="12">
      <c r="B248"/>
      <c r="C248"/>
      <c r="D248"/>
      <c r="E248"/>
      <c r="F248"/>
    </row>
    <row r="249" spans="2:6" ht="12">
      <c r="B249"/>
      <c r="C249"/>
      <c r="D249"/>
      <c r="E249"/>
      <c r="F249"/>
    </row>
    <row r="250" spans="2:6" ht="12">
      <c r="B250"/>
      <c r="C250"/>
      <c r="D250"/>
      <c r="E250"/>
      <c r="F250"/>
    </row>
    <row r="251" spans="2:6" ht="12">
      <c r="B251"/>
      <c r="C251"/>
      <c r="D251"/>
      <c r="E251"/>
      <c r="F251"/>
    </row>
    <row r="252" spans="2:6" ht="12">
      <c r="B252"/>
      <c r="C252"/>
      <c r="D252"/>
      <c r="E252"/>
      <c r="F252"/>
    </row>
    <row r="253" spans="2:6" ht="12">
      <c r="B253"/>
      <c r="C253"/>
      <c r="D253"/>
      <c r="E253"/>
      <c r="F253"/>
    </row>
    <row r="254" spans="2:6" ht="12">
      <c r="B254"/>
      <c r="C254"/>
      <c r="D254"/>
      <c r="E254"/>
      <c r="F254"/>
    </row>
    <row r="255" spans="2:6" ht="12">
      <c r="B255"/>
      <c r="C255"/>
      <c r="D255"/>
      <c r="E255"/>
      <c r="F255"/>
    </row>
    <row r="256" spans="2:6" ht="12">
      <c r="B256"/>
      <c r="C256"/>
      <c r="D256"/>
      <c r="E256"/>
      <c r="F256"/>
    </row>
    <row r="257" spans="2:6" ht="12">
      <c r="B257"/>
      <c r="C257"/>
      <c r="D257"/>
      <c r="E257"/>
      <c r="F257"/>
    </row>
    <row r="258" spans="2:6" ht="12">
      <c r="B258"/>
      <c r="C258"/>
      <c r="D258"/>
      <c r="E258"/>
      <c r="F258"/>
    </row>
    <row r="259" spans="2:6" ht="12">
      <c r="B259"/>
      <c r="C259"/>
      <c r="D259"/>
      <c r="E259"/>
      <c r="F259"/>
    </row>
    <row r="260" spans="2:6" ht="12">
      <c r="B260"/>
      <c r="C260"/>
      <c r="D260"/>
      <c r="E260"/>
      <c r="F260"/>
    </row>
    <row r="261" spans="2:6" ht="12">
      <c r="B261"/>
      <c r="C261"/>
      <c r="D261"/>
      <c r="E261"/>
      <c r="F261"/>
    </row>
    <row r="262" spans="2:6" ht="12">
      <c r="B262"/>
      <c r="C262"/>
      <c r="D262"/>
      <c r="E262"/>
      <c r="F262"/>
    </row>
    <row r="263" spans="2:6" ht="12">
      <c r="B263"/>
      <c r="C263"/>
      <c r="D263"/>
      <c r="E263"/>
      <c r="F263"/>
    </row>
    <row r="264" spans="2:6" ht="12">
      <c r="B264"/>
      <c r="C264"/>
      <c r="D264"/>
      <c r="E264"/>
      <c r="F264"/>
    </row>
    <row r="265" spans="2:6" ht="12">
      <c r="B265"/>
      <c r="C265"/>
      <c r="D265"/>
      <c r="E265"/>
      <c r="F265"/>
    </row>
    <row r="266" spans="2:6" ht="12">
      <c r="B266"/>
      <c r="C266"/>
      <c r="D266"/>
      <c r="E266"/>
      <c r="F266"/>
    </row>
    <row r="267" spans="2:6" ht="12">
      <c r="B267"/>
      <c r="C267"/>
      <c r="D267"/>
      <c r="E267"/>
      <c r="F267"/>
    </row>
    <row r="268" spans="2:6" ht="12">
      <c r="B268"/>
      <c r="C268"/>
      <c r="D268"/>
      <c r="E268"/>
      <c r="F268"/>
    </row>
    <row r="269" spans="2:6" ht="12">
      <c r="B269"/>
      <c r="C269"/>
      <c r="D269"/>
      <c r="E269"/>
      <c r="F269"/>
    </row>
    <row r="270" spans="2:6" ht="12">
      <c r="B270"/>
      <c r="C270"/>
      <c r="D270"/>
      <c r="E270"/>
      <c r="F270"/>
    </row>
    <row r="271" spans="2:6" ht="12">
      <c r="B271"/>
      <c r="C271"/>
      <c r="D271"/>
      <c r="E271"/>
      <c r="F271"/>
    </row>
    <row r="272" spans="2:6" ht="12">
      <c r="B272"/>
      <c r="C272"/>
      <c r="D272"/>
      <c r="E272"/>
      <c r="F272"/>
    </row>
    <row r="273" spans="2:6" ht="12">
      <c r="B273"/>
      <c r="C273"/>
      <c r="D273"/>
      <c r="E273"/>
      <c r="F273"/>
    </row>
    <row r="274" spans="2:6" ht="12">
      <c r="B274"/>
      <c r="C274"/>
      <c r="D274"/>
      <c r="E274"/>
      <c r="F274"/>
    </row>
    <row r="275" spans="2:6" ht="12">
      <c r="B275"/>
      <c r="C275"/>
      <c r="D275"/>
      <c r="E275"/>
      <c r="F275"/>
    </row>
    <row r="276" spans="2:6" ht="12">
      <c r="B276"/>
      <c r="C276"/>
      <c r="D276"/>
      <c r="E276"/>
      <c r="F276"/>
    </row>
    <row r="277" spans="2:6" ht="12">
      <c r="B277"/>
      <c r="C277"/>
      <c r="D277"/>
      <c r="E277"/>
      <c r="F277"/>
    </row>
    <row r="278" spans="2:6" ht="12">
      <c r="B278"/>
      <c r="C278"/>
      <c r="D278"/>
      <c r="E278"/>
      <c r="F278"/>
    </row>
    <row r="279" spans="2:6" ht="12">
      <c r="B279"/>
      <c r="C279"/>
      <c r="D279"/>
      <c r="E279"/>
      <c r="F279"/>
    </row>
    <row r="280" spans="2:6" ht="12">
      <c r="B280"/>
      <c r="C280"/>
      <c r="D280"/>
      <c r="E280"/>
      <c r="F280"/>
    </row>
    <row r="281" spans="2:6" ht="12">
      <c r="B281"/>
      <c r="C281"/>
      <c r="D281"/>
      <c r="E281"/>
      <c r="F281"/>
    </row>
    <row r="282" spans="2:6" ht="12">
      <c r="B282"/>
      <c r="C282"/>
      <c r="D282"/>
      <c r="E282"/>
      <c r="F282"/>
    </row>
    <row r="283" spans="2:6" ht="12">
      <c r="B283"/>
      <c r="C283"/>
      <c r="D283"/>
      <c r="E283"/>
      <c r="F283"/>
    </row>
    <row r="284" spans="2:6" ht="12">
      <c r="B284"/>
      <c r="C284"/>
      <c r="D284"/>
      <c r="E284"/>
      <c r="F284"/>
    </row>
    <row r="285" spans="2:6" ht="12">
      <c r="B285"/>
      <c r="C285"/>
      <c r="D285"/>
      <c r="E285"/>
      <c r="F285"/>
    </row>
    <row r="286" spans="2:6" ht="12">
      <c r="B286"/>
      <c r="C286"/>
      <c r="D286"/>
      <c r="E286"/>
      <c r="F286"/>
    </row>
    <row r="287" spans="2:6" ht="12">
      <c r="B287"/>
      <c r="C287"/>
      <c r="D287"/>
      <c r="E287"/>
      <c r="F287"/>
    </row>
    <row r="288" spans="2:6" ht="12">
      <c r="B288"/>
      <c r="C288"/>
      <c r="D288"/>
      <c r="E288"/>
      <c r="F288"/>
    </row>
    <row r="289" spans="2:6" ht="12">
      <c r="B289"/>
      <c r="C289"/>
      <c r="D289"/>
      <c r="E289"/>
      <c r="F289"/>
    </row>
    <row r="290" spans="2:6" ht="12">
      <c r="B290"/>
      <c r="C290"/>
      <c r="D290"/>
      <c r="E290"/>
      <c r="F290"/>
    </row>
    <row r="291" spans="2:6" ht="12">
      <c r="B291"/>
      <c r="C291"/>
      <c r="D291"/>
      <c r="E291"/>
      <c r="F291"/>
    </row>
    <row r="292" spans="2:6" ht="12">
      <c r="B292"/>
      <c r="C292"/>
      <c r="D292"/>
      <c r="E292"/>
      <c r="F292"/>
    </row>
    <row r="293" spans="2:6" ht="12">
      <c r="B293"/>
      <c r="C293"/>
      <c r="D293"/>
      <c r="E293"/>
      <c r="F293"/>
    </row>
    <row r="294" spans="2:6" ht="12">
      <c r="B294"/>
      <c r="C294"/>
      <c r="D294"/>
      <c r="E294"/>
      <c r="F294"/>
    </row>
    <row r="295" spans="2:6" ht="12">
      <c r="B295"/>
      <c r="C295"/>
      <c r="D295"/>
      <c r="E295"/>
      <c r="F295"/>
    </row>
    <row r="296" spans="2:6" ht="12">
      <c r="B296"/>
      <c r="C296"/>
      <c r="D296"/>
      <c r="E296"/>
      <c r="F296"/>
    </row>
    <row r="297" spans="2:6" ht="12">
      <c r="B297"/>
      <c r="C297"/>
      <c r="D297"/>
      <c r="E297"/>
      <c r="F297"/>
    </row>
    <row r="298" spans="2:6" ht="12">
      <c r="B298"/>
      <c r="C298"/>
      <c r="D298"/>
      <c r="E298"/>
      <c r="F298"/>
    </row>
    <row r="299" spans="2:6" ht="12">
      <c r="B299"/>
      <c r="C299"/>
      <c r="D299"/>
      <c r="E299"/>
      <c r="F299"/>
    </row>
    <row r="300" spans="2:6" ht="12">
      <c r="B300"/>
      <c r="C300"/>
      <c r="D300"/>
      <c r="E300"/>
      <c r="F300"/>
    </row>
    <row r="301" spans="2:6" ht="12">
      <c r="B301"/>
      <c r="C301"/>
      <c r="D301"/>
      <c r="E301"/>
      <c r="F301"/>
    </row>
    <row r="302" spans="2:6" ht="12">
      <c r="B302"/>
      <c r="C302"/>
      <c r="D302"/>
      <c r="E302"/>
      <c r="F302"/>
    </row>
    <row r="303" spans="2:6" ht="12">
      <c r="B303"/>
      <c r="C303"/>
      <c r="D303"/>
      <c r="E303"/>
      <c r="F303"/>
    </row>
    <row r="304" spans="2:6" ht="12">
      <c r="B304"/>
      <c r="C304"/>
      <c r="D304"/>
      <c r="E304"/>
      <c r="F304"/>
    </row>
    <row r="305" spans="2:6" ht="12">
      <c r="B305"/>
      <c r="C305"/>
      <c r="D305"/>
      <c r="E305"/>
      <c r="F305"/>
    </row>
    <row r="306" spans="2:6" ht="12">
      <c r="B306"/>
      <c r="C306"/>
      <c r="D306"/>
      <c r="E306"/>
      <c r="F306"/>
    </row>
    <row r="307" spans="2:6" ht="12">
      <c r="B307"/>
      <c r="C307"/>
      <c r="D307"/>
      <c r="E307"/>
      <c r="F307"/>
    </row>
    <row r="308" spans="2:6" ht="12">
      <c r="B308"/>
      <c r="C308"/>
      <c r="D308"/>
      <c r="E308"/>
      <c r="F308"/>
    </row>
    <row r="309" spans="2:6" ht="12">
      <c r="B309"/>
      <c r="C309"/>
      <c r="D309"/>
      <c r="E309"/>
      <c r="F309"/>
    </row>
    <row r="310" spans="2:6" ht="12">
      <c r="B310"/>
      <c r="C310"/>
      <c r="D310"/>
      <c r="E310"/>
      <c r="F310"/>
    </row>
    <row r="311" spans="2:6" ht="12">
      <c r="B311"/>
      <c r="C311"/>
      <c r="D311"/>
      <c r="E311"/>
      <c r="F311"/>
    </row>
    <row r="312" spans="2:6" ht="12">
      <c r="B312"/>
      <c r="C312"/>
      <c r="D312"/>
      <c r="E312"/>
      <c r="F312"/>
    </row>
    <row r="313" spans="2:6" ht="12">
      <c r="B313"/>
      <c r="C313"/>
      <c r="D313"/>
      <c r="E313"/>
      <c r="F313"/>
    </row>
    <row r="314" spans="2:6" ht="12">
      <c r="B314"/>
      <c r="C314"/>
      <c r="D314"/>
      <c r="E314"/>
      <c r="F314"/>
    </row>
    <row r="315" spans="2:6" ht="12">
      <c r="B315"/>
      <c r="C315"/>
      <c r="D315"/>
      <c r="E315"/>
      <c r="F315"/>
    </row>
    <row r="316" spans="2:6" ht="12">
      <c r="B316"/>
      <c r="C316"/>
      <c r="D316"/>
      <c r="E316"/>
      <c r="F316"/>
    </row>
    <row r="317" spans="2:6" ht="12">
      <c r="B317"/>
      <c r="C317"/>
      <c r="D317"/>
      <c r="E317"/>
      <c r="F317"/>
    </row>
    <row r="318" spans="2:6" ht="12">
      <c r="B318"/>
      <c r="C318"/>
      <c r="D318"/>
      <c r="E318"/>
      <c r="F318"/>
    </row>
    <row r="319" spans="2:6" ht="12">
      <c r="B319"/>
      <c r="C319"/>
      <c r="D319"/>
      <c r="E319"/>
      <c r="F319"/>
    </row>
    <row r="320" spans="2:6" ht="12">
      <c r="B320"/>
      <c r="C320"/>
      <c r="D320"/>
      <c r="E320"/>
      <c r="F320"/>
    </row>
    <row r="321" spans="2:6" ht="12">
      <c r="B321"/>
      <c r="C321"/>
      <c r="D321"/>
      <c r="E321"/>
      <c r="F321"/>
    </row>
    <row r="322" spans="2:6" ht="12">
      <c r="B322"/>
      <c r="C322"/>
      <c r="D322"/>
      <c r="E322"/>
      <c r="F322"/>
    </row>
    <row r="323" spans="2:6" ht="12">
      <c r="B323"/>
      <c r="C323"/>
      <c r="D323"/>
      <c r="E323"/>
      <c r="F323"/>
    </row>
    <row r="324" spans="2:6" ht="12">
      <c r="B324"/>
      <c r="C324"/>
      <c r="D324"/>
      <c r="E324"/>
      <c r="F324"/>
    </row>
    <row r="325" spans="2:6" ht="12">
      <c r="B325"/>
      <c r="C325"/>
      <c r="D325"/>
      <c r="E325"/>
      <c r="F325"/>
    </row>
    <row r="326" spans="2:6" ht="12">
      <c r="B326"/>
      <c r="C326"/>
      <c r="D326"/>
      <c r="E326"/>
      <c r="F326"/>
    </row>
    <row r="327" spans="2:6" ht="12">
      <c r="B327"/>
      <c r="C327"/>
      <c r="D327"/>
      <c r="E327"/>
      <c r="F327"/>
    </row>
    <row r="328" spans="2:6" ht="12">
      <c r="B328"/>
      <c r="C328"/>
      <c r="D328"/>
      <c r="E328"/>
      <c r="F328"/>
    </row>
    <row r="329" spans="2:6" ht="12">
      <c r="B329"/>
      <c r="C329"/>
      <c r="D329"/>
      <c r="E329"/>
      <c r="F329"/>
    </row>
    <row r="330" spans="2:6" ht="12">
      <c r="B330"/>
      <c r="C330"/>
      <c r="D330"/>
      <c r="E330"/>
      <c r="F330"/>
    </row>
    <row r="331" spans="2:6" ht="12">
      <c r="B331"/>
      <c r="C331"/>
      <c r="D331"/>
      <c r="E331"/>
      <c r="F331"/>
    </row>
    <row r="332" spans="2:6" ht="12">
      <c r="B332"/>
      <c r="C332"/>
      <c r="D332"/>
      <c r="E332"/>
      <c r="F332"/>
    </row>
    <row r="333" spans="2:6" ht="12">
      <c r="B333"/>
      <c r="C333"/>
      <c r="D333"/>
      <c r="E333"/>
      <c r="F333"/>
    </row>
    <row r="334" spans="2:6" ht="12">
      <c r="B334"/>
      <c r="C334"/>
      <c r="D334"/>
      <c r="E334"/>
      <c r="F334"/>
    </row>
    <row r="335" spans="2:6" ht="12">
      <c r="B335"/>
      <c r="C335"/>
      <c r="D335"/>
      <c r="E335"/>
      <c r="F335"/>
    </row>
    <row r="336" spans="2:6" ht="12">
      <c r="B336"/>
      <c r="C336"/>
      <c r="D336"/>
      <c r="E336"/>
      <c r="F336"/>
    </row>
    <row r="337" spans="2:6" ht="12">
      <c r="B337"/>
      <c r="C337"/>
      <c r="D337"/>
      <c r="E337"/>
      <c r="F337"/>
    </row>
    <row r="338" spans="2:6" ht="12">
      <c r="B338"/>
      <c r="C338"/>
      <c r="D338"/>
      <c r="E338"/>
      <c r="F338"/>
    </row>
    <row r="339" spans="2:6" ht="12">
      <c r="B339"/>
      <c r="C339"/>
      <c r="D339"/>
      <c r="E339"/>
      <c r="F339"/>
    </row>
    <row r="340" spans="2:6" ht="12">
      <c r="B340"/>
      <c r="C340"/>
      <c r="D340"/>
      <c r="E340"/>
      <c r="F340"/>
    </row>
    <row r="341" spans="2:6" ht="12">
      <c r="B341"/>
      <c r="C341"/>
      <c r="D341"/>
      <c r="E341"/>
      <c r="F341"/>
    </row>
    <row r="342" spans="2:6" ht="12">
      <c r="B342"/>
      <c r="C342"/>
      <c r="D342"/>
      <c r="E342"/>
      <c r="F342"/>
    </row>
    <row r="343" spans="2:6" ht="12">
      <c r="B343"/>
      <c r="C343"/>
      <c r="D343"/>
      <c r="E343"/>
      <c r="F343"/>
    </row>
    <row r="344" spans="2:6" ht="12">
      <c r="B344"/>
      <c r="C344"/>
      <c r="D344"/>
      <c r="E344"/>
      <c r="F344"/>
    </row>
    <row r="345" spans="2:6" ht="12">
      <c r="B345"/>
      <c r="C345"/>
      <c r="D345"/>
      <c r="E345"/>
      <c r="F345"/>
    </row>
    <row r="346" spans="2:6" ht="12">
      <c r="B346"/>
      <c r="C346"/>
      <c r="D346"/>
      <c r="E346"/>
      <c r="F346"/>
    </row>
    <row r="347" spans="2:6" ht="12">
      <c r="B347"/>
      <c r="C347"/>
      <c r="D347"/>
      <c r="E347"/>
      <c r="F347"/>
    </row>
    <row r="348" spans="2:6" ht="12">
      <c r="B348"/>
      <c r="C348"/>
      <c r="D348"/>
      <c r="E348"/>
      <c r="F348"/>
    </row>
    <row r="349" spans="2:6" ht="12">
      <c r="B349"/>
      <c r="C349"/>
      <c r="D349"/>
      <c r="E349"/>
      <c r="F349"/>
    </row>
    <row r="350" spans="2:6" ht="12">
      <c r="B350"/>
      <c r="C350"/>
      <c r="D350"/>
      <c r="E350"/>
      <c r="F350"/>
    </row>
    <row r="351" spans="2:6" ht="12">
      <c r="B351"/>
      <c r="C351"/>
      <c r="D351"/>
      <c r="E351"/>
      <c r="F351"/>
    </row>
    <row r="352" spans="2:6" ht="12">
      <c r="B352"/>
      <c r="C352"/>
      <c r="D352"/>
      <c r="E352"/>
      <c r="F352"/>
    </row>
    <row r="353" spans="2:6" ht="12">
      <c r="B353"/>
      <c r="C353"/>
      <c r="D353"/>
      <c r="E353"/>
      <c r="F353"/>
    </row>
    <row r="354" spans="2:6" ht="12">
      <c r="B354"/>
      <c r="C354"/>
      <c r="D354"/>
      <c r="E354"/>
      <c r="F354"/>
    </row>
    <row r="355" spans="2:6" ht="12">
      <c r="B355"/>
      <c r="C355"/>
      <c r="D355"/>
      <c r="E355"/>
      <c r="F355"/>
    </row>
    <row r="356" spans="2:6" ht="12">
      <c r="B356"/>
      <c r="C356"/>
      <c r="D356"/>
      <c r="E356"/>
      <c r="F356"/>
    </row>
    <row r="357" spans="2:6" ht="12">
      <c r="B357"/>
      <c r="C357"/>
      <c r="D357"/>
      <c r="E357"/>
      <c r="F357"/>
    </row>
    <row r="358" spans="2:6" ht="12">
      <c r="B358"/>
      <c r="C358"/>
      <c r="D358"/>
      <c r="E358"/>
      <c r="F358"/>
    </row>
    <row r="359" spans="2:6" ht="12">
      <c r="B359"/>
      <c r="C359"/>
      <c r="D359"/>
      <c r="E359"/>
      <c r="F359"/>
    </row>
    <row r="360" spans="2:6" ht="12">
      <c r="B360"/>
      <c r="C360"/>
      <c r="D360"/>
      <c r="E360"/>
      <c r="F360"/>
    </row>
    <row r="361" spans="2:6" ht="12">
      <c r="B361"/>
      <c r="C361"/>
      <c r="D361"/>
      <c r="E361"/>
      <c r="F361"/>
    </row>
    <row r="362" spans="2:6" ht="12">
      <c r="B362"/>
      <c r="C362"/>
      <c r="D362"/>
      <c r="E362"/>
      <c r="F362"/>
    </row>
    <row r="363" spans="2:6" ht="12">
      <c r="B363"/>
      <c r="C363"/>
      <c r="D363"/>
      <c r="E363"/>
      <c r="F363"/>
    </row>
    <row r="364" spans="2:6" ht="12">
      <c r="B364"/>
      <c r="C364"/>
      <c r="D364"/>
      <c r="E364"/>
      <c r="F364"/>
    </row>
    <row r="365" spans="2:6" ht="12">
      <c r="B365"/>
      <c r="C365"/>
      <c r="D365"/>
      <c r="E365"/>
      <c r="F365"/>
    </row>
    <row r="366" spans="2:6" ht="12">
      <c r="B366"/>
      <c r="C366"/>
      <c r="D366"/>
      <c r="E366"/>
      <c r="F366"/>
    </row>
    <row r="367" spans="2:6" ht="12">
      <c r="B367"/>
      <c r="C367"/>
      <c r="D367"/>
      <c r="E367"/>
      <c r="F367"/>
    </row>
    <row r="368" spans="2:6" ht="12">
      <c r="B368"/>
      <c r="C368"/>
      <c r="D368"/>
      <c r="E368"/>
      <c r="F368"/>
    </row>
    <row r="369" spans="2:6" ht="12">
      <c r="B369"/>
      <c r="C369"/>
      <c r="D369"/>
      <c r="E369"/>
      <c r="F369"/>
    </row>
    <row r="370" spans="2:6" ht="12">
      <c r="B370"/>
      <c r="C370"/>
      <c r="D370"/>
      <c r="E370"/>
      <c r="F370"/>
    </row>
    <row r="371" spans="2:6" ht="12">
      <c r="B371"/>
      <c r="C371"/>
      <c r="D371"/>
      <c r="E371"/>
      <c r="F371"/>
    </row>
    <row r="372" spans="2:6" ht="12">
      <c r="B372"/>
      <c r="C372"/>
      <c r="D372"/>
      <c r="E372"/>
      <c r="F372"/>
    </row>
    <row r="373" spans="2:6" ht="12">
      <c r="B373"/>
      <c r="C373"/>
      <c r="D373"/>
      <c r="E373"/>
      <c r="F373"/>
    </row>
    <row r="374" spans="2:6" ht="12">
      <c r="B374"/>
      <c r="C374"/>
      <c r="D374"/>
      <c r="E374"/>
      <c r="F374"/>
    </row>
    <row r="375" spans="2:6" ht="12">
      <c r="B375"/>
      <c r="C375"/>
      <c r="D375"/>
      <c r="E375"/>
      <c r="F375"/>
    </row>
    <row r="376" spans="2:6" ht="12">
      <c r="B376"/>
      <c r="C376"/>
      <c r="D376"/>
      <c r="E376"/>
      <c r="F376"/>
    </row>
    <row r="377" spans="2:6" ht="12">
      <c r="B377"/>
      <c r="C377"/>
      <c r="D377"/>
      <c r="E377"/>
      <c r="F377"/>
    </row>
    <row r="378" spans="2:6" ht="12">
      <c r="B378"/>
      <c r="C378"/>
      <c r="D378"/>
      <c r="E378"/>
      <c r="F378"/>
    </row>
    <row r="379" spans="2:6" ht="12">
      <c r="B379"/>
      <c r="C379"/>
      <c r="D379"/>
      <c r="E379"/>
      <c r="F379"/>
    </row>
    <row r="380" spans="2:6" ht="12">
      <c r="B380"/>
      <c r="C380"/>
      <c r="D380"/>
      <c r="E380"/>
      <c r="F380"/>
    </row>
    <row r="381" spans="2:6" ht="12">
      <c r="B381"/>
      <c r="C381"/>
      <c r="D381"/>
      <c r="E381"/>
      <c r="F381"/>
    </row>
    <row r="382" spans="2:6" ht="12">
      <c r="B382"/>
      <c r="C382"/>
      <c r="D382"/>
      <c r="E382"/>
      <c r="F382"/>
    </row>
    <row r="383" spans="2:6" ht="12">
      <c r="B383"/>
      <c r="C383"/>
      <c r="D383"/>
      <c r="E383"/>
      <c r="F383"/>
    </row>
    <row r="384" spans="2:6" ht="12">
      <c r="B384"/>
      <c r="C384"/>
      <c r="D384"/>
      <c r="E384"/>
      <c r="F384"/>
    </row>
    <row r="385" spans="2:6" ht="12">
      <c r="B385"/>
      <c r="C385"/>
      <c r="D385"/>
      <c r="E385"/>
      <c r="F385"/>
    </row>
    <row r="386" spans="2:6" ht="12">
      <c r="B386"/>
      <c r="C386"/>
      <c r="D386"/>
      <c r="E386"/>
      <c r="F386"/>
    </row>
    <row r="387" spans="2:6" ht="12">
      <c r="B387"/>
      <c r="C387"/>
      <c r="D387"/>
      <c r="E387"/>
      <c r="F387"/>
    </row>
    <row r="388" spans="2:6" ht="12">
      <c r="B388"/>
      <c r="C388"/>
      <c r="D388"/>
      <c r="E388"/>
      <c r="F388"/>
    </row>
    <row r="389" spans="2:6" ht="12">
      <c r="B389"/>
      <c r="C389"/>
      <c r="D389"/>
      <c r="E389"/>
      <c r="F389"/>
    </row>
    <row r="390" spans="2:6" ht="12">
      <c r="B390"/>
      <c r="C390"/>
      <c r="D390"/>
      <c r="E390"/>
      <c r="F390"/>
    </row>
    <row r="391" spans="2:6" ht="12">
      <c r="B391"/>
      <c r="C391"/>
      <c r="D391"/>
      <c r="E391"/>
      <c r="F391"/>
    </row>
    <row r="392" spans="2:6" ht="12">
      <c r="B392"/>
      <c r="C392"/>
      <c r="D392"/>
      <c r="E392"/>
      <c r="F392"/>
    </row>
    <row r="393" spans="2:6" ht="12">
      <c r="B393"/>
      <c r="C393"/>
      <c r="D393"/>
      <c r="E393"/>
      <c r="F393"/>
    </row>
    <row r="394" spans="2:6" ht="12">
      <c r="B394"/>
      <c r="C394"/>
      <c r="D394"/>
      <c r="E394"/>
      <c r="F394"/>
    </row>
    <row r="395" spans="2:6" ht="12">
      <c r="B395"/>
      <c r="C395"/>
      <c r="D395"/>
      <c r="E395"/>
      <c r="F395"/>
    </row>
    <row r="396" spans="2:6" ht="12">
      <c r="B396"/>
      <c r="C396"/>
      <c r="D396"/>
      <c r="E396"/>
      <c r="F396"/>
    </row>
    <row r="397" spans="2:6" ht="12">
      <c r="B397"/>
      <c r="C397"/>
      <c r="D397"/>
      <c r="E397"/>
      <c r="F397"/>
    </row>
    <row r="398" spans="2:6" ht="12">
      <c r="B398"/>
      <c r="C398"/>
      <c r="D398"/>
      <c r="E398"/>
      <c r="F398"/>
    </row>
    <row r="399" spans="2:6" ht="12">
      <c r="B399"/>
      <c r="C399"/>
      <c r="D399"/>
      <c r="E399"/>
      <c r="F399"/>
    </row>
    <row r="400" spans="2:6" ht="12">
      <c r="B400"/>
      <c r="C400"/>
      <c r="D400"/>
      <c r="E400"/>
      <c r="F400"/>
    </row>
    <row r="401" spans="2:6" ht="12">
      <c r="B401"/>
      <c r="C401"/>
      <c r="D401"/>
      <c r="E401"/>
      <c r="F401"/>
    </row>
    <row r="402" spans="2:6" ht="12">
      <c r="B402"/>
      <c r="C402"/>
      <c r="D402"/>
      <c r="E402"/>
      <c r="F402"/>
    </row>
    <row r="403" spans="2:6" ht="12">
      <c r="B403"/>
      <c r="C403"/>
      <c r="D403"/>
      <c r="E403"/>
      <c r="F403"/>
    </row>
    <row r="404" spans="2:6" ht="12">
      <c r="B404"/>
      <c r="C404"/>
      <c r="D404"/>
      <c r="E404"/>
      <c r="F404"/>
    </row>
    <row r="405" spans="2:6" ht="12">
      <c r="B405"/>
      <c r="C405"/>
      <c r="D405"/>
      <c r="E405"/>
      <c r="F405"/>
    </row>
    <row r="406" spans="2:6" ht="12">
      <c r="B406"/>
      <c r="C406"/>
      <c r="D406"/>
      <c r="E406"/>
      <c r="F406"/>
    </row>
    <row r="407" spans="2:6" ht="12">
      <c r="B407"/>
      <c r="C407"/>
      <c r="D407"/>
      <c r="E407"/>
      <c r="F407"/>
    </row>
    <row r="408" spans="2:6" ht="12">
      <c r="B408"/>
      <c r="C408"/>
      <c r="D408"/>
      <c r="E408"/>
      <c r="F408"/>
    </row>
    <row r="409" spans="2:6" ht="12">
      <c r="B409"/>
      <c r="C409"/>
      <c r="D409"/>
      <c r="E409"/>
      <c r="F409"/>
    </row>
    <row r="410" spans="2:6" ht="12">
      <c r="B410"/>
      <c r="C410"/>
      <c r="D410"/>
      <c r="E410"/>
      <c r="F410"/>
    </row>
    <row r="411" spans="2:6" ht="12">
      <c r="B411"/>
      <c r="C411"/>
      <c r="D411"/>
      <c r="E411"/>
      <c r="F411"/>
    </row>
    <row r="412" spans="2:6" ht="12">
      <c r="B412"/>
      <c r="C412"/>
      <c r="D412"/>
      <c r="E412"/>
      <c r="F412"/>
    </row>
    <row r="413" spans="2:6" ht="12">
      <c r="B413"/>
      <c r="C413"/>
      <c r="D413"/>
      <c r="E413"/>
      <c r="F413"/>
    </row>
    <row r="414" spans="2:6" ht="12">
      <c r="B414"/>
      <c r="C414"/>
      <c r="D414"/>
      <c r="E414"/>
      <c r="F414"/>
    </row>
    <row r="415" spans="2:6" ht="12">
      <c r="B415"/>
      <c r="C415"/>
      <c r="D415"/>
      <c r="E415"/>
      <c r="F415"/>
    </row>
    <row r="416" spans="2:6" ht="12">
      <c r="B416"/>
      <c r="C416"/>
      <c r="D416"/>
      <c r="E416"/>
      <c r="F416"/>
    </row>
    <row r="417" spans="2:6" ht="12">
      <c r="B417"/>
      <c r="C417"/>
      <c r="D417"/>
      <c r="E417"/>
      <c r="F417"/>
    </row>
    <row r="418" spans="2:6" ht="12">
      <c r="B418"/>
      <c r="C418"/>
      <c r="D418"/>
      <c r="E418"/>
      <c r="F418"/>
    </row>
    <row r="419" spans="2:6" ht="12">
      <c r="B419"/>
      <c r="C419"/>
      <c r="D419"/>
      <c r="E419"/>
      <c r="F419"/>
    </row>
    <row r="420" spans="2:6" ht="12">
      <c r="B420"/>
      <c r="C420"/>
      <c r="D420"/>
      <c r="E420"/>
      <c r="F420"/>
    </row>
    <row r="421" spans="2:6" ht="12">
      <c r="B421"/>
      <c r="C421"/>
      <c r="D421"/>
      <c r="E421"/>
      <c r="F421"/>
    </row>
    <row r="422" spans="2:6" ht="12">
      <c r="B422"/>
      <c r="C422"/>
      <c r="D422"/>
      <c r="E422"/>
      <c r="F422"/>
    </row>
    <row r="423" spans="2:6" ht="12">
      <c r="B423"/>
      <c r="C423"/>
      <c r="D423"/>
      <c r="E423"/>
      <c r="F423"/>
    </row>
    <row r="424" spans="2:6" ht="12">
      <c r="B424"/>
      <c r="C424"/>
      <c r="D424"/>
      <c r="E424"/>
      <c r="F424"/>
    </row>
    <row r="425" spans="2:6" ht="12">
      <c r="B425"/>
      <c r="C425"/>
      <c r="D425"/>
      <c r="E425"/>
      <c r="F425"/>
    </row>
    <row r="426" spans="2:6" ht="12">
      <c r="B426"/>
      <c r="C426"/>
      <c r="D426"/>
      <c r="E426"/>
      <c r="F426"/>
    </row>
    <row r="427" spans="2:6" ht="12">
      <c r="B427"/>
      <c r="C427"/>
      <c r="D427"/>
      <c r="E427"/>
      <c r="F427"/>
    </row>
    <row r="428" spans="2:6" ht="12">
      <c r="B428"/>
      <c r="C428"/>
      <c r="D428"/>
      <c r="E428"/>
      <c r="F428"/>
    </row>
    <row r="429" spans="2:6" ht="12">
      <c r="B429"/>
      <c r="C429"/>
      <c r="D429"/>
      <c r="E429"/>
      <c r="F429"/>
    </row>
    <row r="430" spans="2:6" ht="12">
      <c r="B430"/>
      <c r="C430"/>
      <c r="D430"/>
      <c r="E430"/>
      <c r="F430"/>
    </row>
    <row r="431" spans="2:6" ht="12">
      <c r="B431"/>
      <c r="C431"/>
      <c r="D431"/>
      <c r="E431"/>
      <c r="F431"/>
    </row>
    <row r="432" spans="2:6" ht="12">
      <c r="B432"/>
      <c r="C432"/>
      <c r="D432"/>
      <c r="E432"/>
      <c r="F432"/>
    </row>
    <row r="433" spans="2:6" ht="12">
      <c r="B433"/>
      <c r="C433"/>
      <c r="D433"/>
      <c r="E433"/>
      <c r="F433"/>
    </row>
    <row r="434" spans="2:6" ht="12">
      <c r="B434"/>
      <c r="C434"/>
      <c r="D434"/>
      <c r="E434"/>
      <c r="F434"/>
    </row>
    <row r="435" spans="2:6" ht="12">
      <c r="B435"/>
      <c r="C435"/>
      <c r="D435"/>
      <c r="E435"/>
      <c r="F435"/>
    </row>
    <row r="436" spans="2:6" ht="12">
      <c r="B436"/>
      <c r="C436"/>
      <c r="D436"/>
      <c r="E436"/>
      <c r="F436"/>
    </row>
    <row r="437" spans="2:6" ht="12">
      <c r="B437"/>
      <c r="C437"/>
      <c r="D437"/>
      <c r="E437"/>
      <c r="F437"/>
    </row>
    <row r="438" spans="2:6" ht="12">
      <c r="B438"/>
      <c r="C438"/>
      <c r="D438"/>
      <c r="E438"/>
      <c r="F438"/>
    </row>
    <row r="439" spans="2:6" ht="12">
      <c r="B439"/>
      <c r="C439"/>
      <c r="D439"/>
      <c r="E439"/>
      <c r="F439"/>
    </row>
    <row r="440" spans="2:6" ht="12">
      <c r="B440"/>
      <c r="C440"/>
      <c r="D440"/>
      <c r="E440"/>
      <c r="F440"/>
    </row>
    <row r="441" spans="2:6" ht="12">
      <c r="B441"/>
      <c r="C441"/>
      <c r="D441"/>
      <c r="E441"/>
      <c r="F441"/>
    </row>
    <row r="442" spans="2:6" ht="12">
      <c r="B442"/>
      <c r="C442"/>
      <c r="D442"/>
      <c r="E442"/>
      <c r="F442"/>
    </row>
    <row r="443" spans="2:6" ht="12">
      <c r="B443"/>
      <c r="C443"/>
      <c r="D443"/>
      <c r="E443"/>
      <c r="F443"/>
    </row>
    <row r="444" spans="2:6" ht="12">
      <c r="B444"/>
      <c r="C444"/>
      <c r="D444"/>
      <c r="E444"/>
      <c r="F444"/>
    </row>
    <row r="445" spans="2:6" ht="12">
      <c r="B445"/>
      <c r="C445"/>
      <c r="D445"/>
      <c r="E445"/>
      <c r="F445"/>
    </row>
    <row r="446" spans="2:6" ht="12">
      <c r="B446"/>
      <c r="C446"/>
      <c r="D446"/>
      <c r="E446"/>
      <c r="F446"/>
    </row>
    <row r="447" spans="2:6" ht="12">
      <c r="B447"/>
      <c r="C447"/>
      <c r="D447"/>
      <c r="E447"/>
      <c r="F447"/>
    </row>
    <row r="448" spans="2:6" ht="12">
      <c r="B448"/>
      <c r="C448"/>
      <c r="D448"/>
      <c r="E448"/>
      <c r="F448"/>
    </row>
    <row r="449" spans="2:6" ht="12">
      <c r="B449"/>
      <c r="C449"/>
      <c r="D449"/>
      <c r="E449"/>
      <c r="F449"/>
    </row>
    <row r="450" spans="2:6" ht="12">
      <c r="B450"/>
      <c r="C450"/>
      <c r="D450"/>
      <c r="E450"/>
      <c r="F450"/>
    </row>
    <row r="451" spans="2:6" ht="12">
      <c r="B451"/>
      <c r="C451"/>
      <c r="D451"/>
      <c r="E451"/>
      <c r="F451"/>
    </row>
    <row r="452" spans="2:6" ht="12">
      <c r="B452"/>
      <c r="C452"/>
      <c r="D452"/>
      <c r="E452"/>
      <c r="F452"/>
    </row>
    <row r="453" spans="2:6" ht="12">
      <c r="B453"/>
      <c r="C453"/>
      <c r="D453"/>
      <c r="E453"/>
      <c r="F453"/>
    </row>
    <row r="454" spans="2:6" ht="12">
      <c r="B454"/>
      <c r="C454"/>
      <c r="D454"/>
      <c r="E454"/>
      <c r="F454"/>
    </row>
    <row r="455" spans="2:6" ht="12">
      <c r="B455"/>
      <c r="C455"/>
      <c r="D455"/>
      <c r="E455"/>
      <c r="F455"/>
    </row>
    <row r="456" spans="2:6" ht="12">
      <c r="B456"/>
      <c r="C456"/>
      <c r="D456"/>
      <c r="E456"/>
      <c r="F456"/>
    </row>
    <row r="457" spans="2:6" ht="12">
      <c r="B457"/>
      <c r="C457"/>
      <c r="D457"/>
      <c r="E457"/>
      <c r="F457"/>
    </row>
    <row r="458" spans="2:6" ht="12">
      <c r="B458"/>
      <c r="C458"/>
      <c r="D458"/>
      <c r="E458"/>
      <c r="F458"/>
    </row>
    <row r="459" spans="2:6" ht="12">
      <c r="B459"/>
      <c r="C459"/>
      <c r="D459"/>
      <c r="E459"/>
      <c r="F459"/>
    </row>
    <row r="460" spans="2:6" ht="12">
      <c r="B460"/>
      <c r="C460"/>
      <c r="D460"/>
      <c r="E460"/>
      <c r="F460"/>
    </row>
    <row r="461" spans="2:6" ht="12">
      <c r="B461"/>
      <c r="C461"/>
      <c r="D461"/>
      <c r="E461"/>
      <c r="F461"/>
    </row>
    <row r="462" spans="2:6" ht="12">
      <c r="B462"/>
      <c r="C462"/>
      <c r="D462"/>
      <c r="E462"/>
      <c r="F462"/>
    </row>
    <row r="463" spans="2:6" ht="12">
      <c r="B463"/>
      <c r="C463"/>
      <c r="D463"/>
      <c r="E463"/>
      <c r="F463"/>
    </row>
    <row r="464" spans="2:6" ht="12">
      <c r="B464"/>
      <c r="C464"/>
      <c r="D464"/>
      <c r="E464"/>
      <c r="F464"/>
    </row>
    <row r="465" spans="2:6" ht="12">
      <c r="B465"/>
      <c r="C465"/>
      <c r="D465"/>
      <c r="E465"/>
      <c r="F465"/>
    </row>
    <row r="466" spans="2:6" ht="12">
      <c r="B466"/>
      <c r="C466"/>
      <c r="D466"/>
      <c r="E466"/>
      <c r="F466"/>
    </row>
    <row r="467" spans="2:6" ht="12">
      <c r="B467"/>
      <c r="C467"/>
      <c r="D467"/>
      <c r="E467"/>
      <c r="F467"/>
    </row>
    <row r="468" spans="2:6" ht="12">
      <c r="B468"/>
      <c r="C468"/>
      <c r="D468"/>
      <c r="E468"/>
      <c r="F468"/>
    </row>
    <row r="469" spans="2:6" ht="12">
      <c r="B469"/>
      <c r="C469"/>
      <c r="D469"/>
      <c r="E469"/>
      <c r="F469"/>
    </row>
    <row r="470" spans="2:6" ht="12">
      <c r="B470"/>
      <c r="C470"/>
      <c r="D470"/>
      <c r="E470"/>
      <c r="F470"/>
    </row>
    <row r="471" spans="2:6" ht="12">
      <c r="B471"/>
      <c r="C471"/>
      <c r="D471"/>
      <c r="E471"/>
      <c r="F471"/>
    </row>
    <row r="472" spans="2:6" ht="12">
      <c r="B472"/>
      <c r="C472"/>
      <c r="D472"/>
      <c r="E472"/>
      <c r="F472"/>
    </row>
    <row r="473" spans="2:6" ht="12">
      <c r="B473"/>
      <c r="C473"/>
      <c r="D473"/>
      <c r="E473"/>
      <c r="F473"/>
    </row>
    <row r="474" spans="2:6" ht="12">
      <c r="B474"/>
      <c r="C474"/>
      <c r="D474"/>
      <c r="E474"/>
      <c r="F474"/>
    </row>
    <row r="475" spans="2:6" ht="12">
      <c r="B475"/>
      <c r="C475"/>
      <c r="D475"/>
      <c r="E475"/>
      <c r="F475"/>
    </row>
    <row r="476" spans="2:6" ht="12">
      <c r="B476"/>
      <c r="C476"/>
      <c r="D476"/>
      <c r="E476"/>
      <c r="F476"/>
    </row>
    <row r="477" spans="2:6" ht="12">
      <c r="B477"/>
      <c r="C477"/>
      <c r="D477"/>
      <c r="E477"/>
      <c r="F477"/>
    </row>
    <row r="478" spans="2:6" ht="12">
      <c r="B478"/>
      <c r="C478"/>
      <c r="D478"/>
      <c r="E478"/>
      <c r="F478"/>
    </row>
    <row r="479" spans="2:6" ht="12">
      <c r="B479"/>
      <c r="C479"/>
      <c r="D479"/>
      <c r="E479"/>
      <c r="F479"/>
    </row>
    <row r="480" spans="2:6" ht="12">
      <c r="B480"/>
      <c r="C480"/>
      <c r="D480"/>
      <c r="E480"/>
      <c r="F480"/>
    </row>
    <row r="481" spans="2:6" ht="12">
      <c r="B481"/>
      <c r="C481"/>
      <c r="D481"/>
      <c r="E481"/>
      <c r="F481"/>
    </row>
    <row r="482" spans="2:6" ht="12">
      <c r="B482"/>
      <c r="C482"/>
      <c r="D482"/>
      <c r="E482"/>
      <c r="F482"/>
    </row>
    <row r="483" spans="2:6" ht="12">
      <c r="B483"/>
      <c r="C483"/>
      <c r="D483"/>
      <c r="E483"/>
      <c r="F483"/>
    </row>
    <row r="484" spans="2:6" ht="12">
      <c r="B484"/>
      <c r="C484"/>
      <c r="D484"/>
      <c r="E484"/>
      <c r="F484"/>
    </row>
    <row r="485" spans="2:6" ht="12">
      <c r="B485"/>
      <c r="C485"/>
      <c r="D485"/>
      <c r="E485"/>
      <c r="F485"/>
    </row>
    <row r="486" spans="2:6" ht="12">
      <c r="B486"/>
      <c r="C486"/>
      <c r="D486"/>
      <c r="E486"/>
      <c r="F486"/>
    </row>
    <row r="487" spans="2:6" ht="12">
      <c r="B487"/>
      <c r="C487"/>
      <c r="D487"/>
      <c r="E487"/>
      <c r="F487"/>
    </row>
    <row r="488" spans="2:6" ht="12">
      <c r="B488"/>
      <c r="C488"/>
      <c r="D488"/>
      <c r="E488"/>
      <c r="F488"/>
    </row>
    <row r="489" spans="2:6" ht="12">
      <c r="B489"/>
      <c r="C489"/>
      <c r="D489"/>
      <c r="E489"/>
      <c r="F489"/>
    </row>
    <row r="490" spans="2:6" ht="12">
      <c r="B490"/>
      <c r="C490"/>
      <c r="D490"/>
      <c r="E490"/>
      <c r="F490"/>
    </row>
    <row r="491" spans="2:6" ht="12">
      <c r="B491"/>
      <c r="C491"/>
      <c r="D491"/>
      <c r="E491"/>
      <c r="F491"/>
    </row>
    <row r="492" spans="2:6" ht="12">
      <c r="B492"/>
      <c r="C492"/>
      <c r="D492"/>
      <c r="E492"/>
      <c r="F492"/>
    </row>
    <row r="493" spans="2:6" ht="12">
      <c r="B493"/>
      <c r="C493"/>
      <c r="D493"/>
      <c r="E493"/>
      <c r="F493"/>
    </row>
    <row r="494" spans="2:6" ht="12">
      <c r="B494"/>
      <c r="C494"/>
      <c r="D494"/>
      <c r="E494"/>
      <c r="F494"/>
    </row>
    <row r="495" spans="2:6" ht="12">
      <c r="B495"/>
      <c r="C495"/>
      <c r="D495"/>
      <c r="E495"/>
      <c r="F495"/>
    </row>
    <row r="496" spans="2:6" ht="12">
      <c r="B496"/>
      <c r="C496"/>
      <c r="D496"/>
      <c r="E496"/>
      <c r="F496"/>
    </row>
    <row r="497" spans="2:6" ht="12">
      <c r="B497"/>
      <c r="C497"/>
      <c r="D497"/>
      <c r="E497"/>
      <c r="F497"/>
    </row>
    <row r="498" spans="2:6" ht="12">
      <c r="B498"/>
      <c r="C498"/>
      <c r="D498"/>
      <c r="E498"/>
      <c r="F498"/>
    </row>
    <row r="499" spans="2:6" ht="12">
      <c r="B499"/>
      <c r="C499"/>
      <c r="D499"/>
      <c r="E499"/>
      <c r="F499"/>
    </row>
    <row r="500" spans="2:6" ht="12">
      <c r="B500"/>
      <c r="C500"/>
      <c r="D500"/>
      <c r="E500"/>
      <c r="F500"/>
    </row>
    <row r="501" spans="2:6" ht="12">
      <c r="B501"/>
      <c r="C501"/>
      <c r="D501"/>
      <c r="E501"/>
      <c r="F501"/>
    </row>
    <row r="502" spans="2:6" ht="12">
      <c r="B502"/>
      <c r="C502"/>
      <c r="D502"/>
      <c r="E502"/>
      <c r="F502"/>
    </row>
    <row r="503" spans="2:6" ht="12">
      <c r="B503"/>
      <c r="C503"/>
      <c r="D503"/>
      <c r="E503"/>
      <c r="F503"/>
    </row>
    <row r="504" spans="2:6" ht="12">
      <c r="B504"/>
      <c r="C504"/>
      <c r="D504"/>
      <c r="E504"/>
      <c r="F504"/>
    </row>
    <row r="505" spans="2:6" ht="12">
      <c r="B505"/>
      <c r="C505"/>
      <c r="D505"/>
      <c r="E505"/>
      <c r="F505"/>
    </row>
    <row r="506" spans="2:6" ht="12">
      <c r="B506"/>
      <c r="C506"/>
      <c r="D506"/>
      <c r="E506"/>
      <c r="F506"/>
    </row>
    <row r="507" spans="2:6" ht="12">
      <c r="B507"/>
      <c r="C507"/>
      <c r="D507"/>
      <c r="E507"/>
      <c r="F507"/>
    </row>
    <row r="508" spans="2:6" ht="12">
      <c r="B508"/>
      <c r="C508"/>
      <c r="D508"/>
      <c r="E508"/>
      <c r="F508"/>
    </row>
    <row r="509" spans="2:6" ht="12">
      <c r="B509"/>
      <c r="C509"/>
      <c r="D509"/>
      <c r="E509"/>
      <c r="F509"/>
    </row>
    <row r="510" spans="2:6" ht="12">
      <c r="B510"/>
      <c r="C510"/>
      <c r="D510"/>
      <c r="E510"/>
      <c r="F510"/>
    </row>
    <row r="511" spans="2:6" ht="12">
      <c r="B511"/>
      <c r="C511"/>
      <c r="D511"/>
      <c r="E511"/>
      <c r="F511"/>
    </row>
    <row r="512" spans="2:6" ht="12">
      <c r="B512"/>
      <c r="C512"/>
      <c r="D512"/>
      <c r="E512"/>
      <c r="F512"/>
    </row>
    <row r="513" spans="2:6" ht="12">
      <c r="B513"/>
      <c r="C513"/>
      <c r="D513"/>
      <c r="E513"/>
      <c r="F513"/>
    </row>
    <row r="514" spans="2:6" ht="12">
      <c r="B514"/>
      <c r="C514"/>
      <c r="D514"/>
      <c r="E514"/>
      <c r="F514"/>
    </row>
    <row r="515" spans="2:6" ht="12">
      <c r="B515"/>
      <c r="C515"/>
      <c r="D515"/>
      <c r="E515"/>
      <c r="F515"/>
    </row>
    <row r="516" spans="2:6" ht="12">
      <c r="B516"/>
      <c r="C516"/>
      <c r="D516"/>
      <c r="E516"/>
      <c r="F516"/>
    </row>
    <row r="517" spans="2:6" ht="12">
      <c r="B517"/>
      <c r="C517"/>
      <c r="D517"/>
      <c r="E517"/>
      <c r="F517"/>
    </row>
    <row r="518" spans="2:6" ht="12">
      <c r="B518"/>
      <c r="C518"/>
      <c r="D518"/>
      <c r="E518"/>
      <c r="F518"/>
    </row>
    <row r="519" spans="2:6" ht="12">
      <c r="B519"/>
      <c r="C519"/>
      <c r="D519"/>
      <c r="E519"/>
      <c r="F519"/>
    </row>
    <row r="520" spans="2:6" ht="12">
      <c r="B520"/>
      <c r="C520"/>
      <c r="D520"/>
      <c r="E520"/>
      <c r="F520"/>
    </row>
    <row r="521" spans="2:6" ht="12">
      <c r="B521"/>
      <c r="C521"/>
      <c r="D521"/>
      <c r="E521"/>
      <c r="F521"/>
    </row>
    <row r="522" spans="2:6" ht="12">
      <c r="B522"/>
      <c r="C522"/>
      <c r="D522"/>
      <c r="E522"/>
      <c r="F522"/>
    </row>
    <row r="523" spans="2:6" ht="12">
      <c r="B523"/>
      <c r="C523"/>
      <c r="D523"/>
      <c r="E523"/>
      <c r="F523"/>
    </row>
    <row r="524" spans="2:6" ht="12">
      <c r="B524"/>
      <c r="C524"/>
      <c r="D524"/>
      <c r="E524"/>
      <c r="F524"/>
    </row>
    <row r="525" spans="2:6" ht="12">
      <c r="B525"/>
      <c r="C525"/>
      <c r="D525"/>
      <c r="E525"/>
      <c r="F525"/>
    </row>
    <row r="526" spans="2:6" ht="12">
      <c r="B526"/>
      <c r="C526"/>
      <c r="D526"/>
      <c r="E526"/>
      <c r="F526"/>
    </row>
    <row r="527" spans="2:6" ht="12">
      <c r="B527"/>
      <c r="C527"/>
      <c r="D527"/>
      <c r="E527"/>
      <c r="F527"/>
    </row>
    <row r="528" spans="2:6" ht="12">
      <c r="B528"/>
      <c r="C528"/>
      <c r="D528"/>
      <c r="E528"/>
      <c r="F528"/>
    </row>
    <row r="529" spans="2:6" ht="12">
      <c r="B529"/>
      <c r="C529"/>
      <c r="D529"/>
      <c r="E529"/>
      <c r="F529"/>
    </row>
    <row r="530" spans="2:6" ht="12">
      <c r="B530"/>
      <c r="C530"/>
      <c r="D530"/>
      <c r="E530"/>
      <c r="F530"/>
    </row>
    <row r="531" spans="2:6" ht="12">
      <c r="B531"/>
      <c r="C531"/>
      <c r="D531"/>
      <c r="E531"/>
      <c r="F531"/>
    </row>
    <row r="532" spans="2:6" ht="12">
      <c r="B532"/>
      <c r="C532"/>
      <c r="D532"/>
      <c r="E532"/>
      <c r="F532"/>
    </row>
    <row r="533" spans="2:6" ht="12">
      <c r="B533"/>
      <c r="C533"/>
      <c r="D533"/>
      <c r="E533"/>
      <c r="F533"/>
    </row>
    <row r="534" spans="2:6" ht="12">
      <c r="B534"/>
      <c r="C534"/>
      <c r="D534"/>
      <c r="E534"/>
      <c r="F534"/>
    </row>
    <row r="535" spans="2:6" ht="12">
      <c r="B535"/>
      <c r="C535"/>
      <c r="D535"/>
      <c r="E535"/>
      <c r="F535"/>
    </row>
    <row r="536" spans="2:6" ht="12">
      <c r="B536"/>
      <c r="C536"/>
      <c r="D536"/>
      <c r="E536"/>
      <c r="F536"/>
    </row>
    <row r="537" spans="2:6" ht="12">
      <c r="B537"/>
      <c r="C537"/>
      <c r="D537"/>
      <c r="E537"/>
      <c r="F537"/>
    </row>
    <row r="538" spans="2:6" ht="12">
      <c r="B538"/>
      <c r="C538"/>
      <c r="D538"/>
      <c r="E538"/>
      <c r="F538"/>
    </row>
    <row r="539" spans="2:6" ht="12">
      <c r="B539"/>
      <c r="C539"/>
      <c r="D539"/>
      <c r="E539"/>
      <c r="F539"/>
    </row>
    <row r="540" spans="2:6" ht="12">
      <c r="B540"/>
      <c r="C540"/>
      <c r="D540"/>
      <c r="E540"/>
      <c r="F540"/>
    </row>
    <row r="541" spans="2:6" ht="12">
      <c r="B541"/>
      <c r="C541"/>
      <c r="D541"/>
      <c r="E541"/>
      <c r="F541"/>
    </row>
    <row r="542" spans="2:6" ht="12">
      <c r="B542"/>
      <c r="C542"/>
      <c r="D542"/>
      <c r="E542"/>
      <c r="F542"/>
    </row>
    <row r="543" spans="2:6" ht="12">
      <c r="B543"/>
      <c r="C543"/>
      <c r="D543"/>
      <c r="E543"/>
      <c r="F543"/>
    </row>
    <row r="544" spans="2:6" ht="12">
      <c r="B544"/>
      <c r="C544"/>
      <c r="D544"/>
      <c r="E544"/>
      <c r="F544"/>
    </row>
    <row r="545" spans="2:6" ht="12">
      <c r="B545"/>
      <c r="C545"/>
      <c r="D545"/>
      <c r="E545"/>
      <c r="F545"/>
    </row>
    <row r="546" spans="2:6" ht="12">
      <c r="B546"/>
      <c r="C546"/>
      <c r="D546"/>
      <c r="E546"/>
      <c r="F546"/>
    </row>
    <row r="547" spans="2:6" ht="12">
      <c r="B547"/>
      <c r="C547"/>
      <c r="D547"/>
      <c r="E547"/>
      <c r="F547"/>
    </row>
    <row r="548" spans="2:6" ht="12">
      <c r="B548"/>
      <c r="C548"/>
      <c r="D548"/>
      <c r="E548"/>
      <c r="F548"/>
    </row>
    <row r="549" spans="2:6" ht="12">
      <c r="B549"/>
      <c r="C549"/>
      <c r="D549"/>
      <c r="E549"/>
      <c r="F549"/>
    </row>
    <row r="550" spans="2:6" ht="12">
      <c r="B550"/>
      <c r="C550"/>
      <c r="D550"/>
      <c r="E550"/>
      <c r="F550"/>
    </row>
    <row r="551" spans="2:6" ht="12">
      <c r="B551"/>
      <c r="C551"/>
      <c r="D551"/>
      <c r="E551"/>
      <c r="F551"/>
    </row>
    <row r="552" spans="2:6" ht="12">
      <c r="B552"/>
      <c r="C552"/>
      <c r="D552"/>
      <c r="E552"/>
      <c r="F552"/>
    </row>
    <row r="553" spans="2:6" ht="12">
      <c r="B553"/>
      <c r="C553"/>
      <c r="D553"/>
      <c r="E553"/>
      <c r="F553"/>
    </row>
    <row r="554" spans="2:6" ht="12">
      <c r="B554"/>
      <c r="C554"/>
      <c r="D554"/>
      <c r="E554"/>
      <c r="F554"/>
    </row>
    <row r="555" spans="2:6" ht="12">
      <c r="B555"/>
      <c r="C555"/>
      <c r="D555"/>
      <c r="E555"/>
      <c r="F555"/>
    </row>
    <row r="556" spans="2:6" ht="12">
      <c r="B556"/>
      <c r="C556"/>
      <c r="D556"/>
      <c r="E556"/>
      <c r="F556"/>
    </row>
    <row r="557" spans="2:6" ht="12">
      <c r="B557"/>
      <c r="C557"/>
      <c r="D557"/>
      <c r="E557"/>
      <c r="F557"/>
    </row>
    <row r="558" spans="2:6" ht="12">
      <c r="B558"/>
      <c r="C558"/>
      <c r="D558"/>
      <c r="E558"/>
      <c r="F558"/>
    </row>
    <row r="559" spans="2:6" ht="12">
      <c r="B559"/>
      <c r="C559"/>
      <c r="D559"/>
      <c r="E559"/>
      <c r="F559"/>
    </row>
    <row r="560" spans="2:6" ht="12">
      <c r="B560"/>
      <c r="C560"/>
      <c r="D560"/>
      <c r="E560"/>
      <c r="F560"/>
    </row>
    <row r="561" spans="2:6" ht="12">
      <c r="B561"/>
      <c r="C561"/>
      <c r="D561"/>
      <c r="E561"/>
      <c r="F561"/>
    </row>
    <row r="562" spans="2:6" ht="12">
      <c r="B562"/>
      <c r="C562"/>
      <c r="D562"/>
      <c r="E562"/>
      <c r="F562"/>
    </row>
    <row r="563" spans="2:6" ht="12">
      <c r="B563"/>
      <c r="C563"/>
      <c r="D563"/>
      <c r="E563"/>
      <c r="F563"/>
    </row>
    <row r="564" spans="2:6" ht="12">
      <c r="B564"/>
      <c r="C564"/>
      <c r="D564"/>
      <c r="E564"/>
      <c r="F564"/>
    </row>
    <row r="565" spans="2:6" ht="12">
      <c r="B565"/>
      <c r="C565"/>
      <c r="D565"/>
      <c r="E565"/>
      <c r="F565"/>
    </row>
    <row r="566" spans="2:6" ht="12">
      <c r="B566"/>
      <c r="C566"/>
      <c r="D566"/>
      <c r="E566"/>
      <c r="F566"/>
    </row>
    <row r="567" spans="2:6" ht="12">
      <c r="B567"/>
      <c r="C567"/>
      <c r="D567"/>
      <c r="E567"/>
      <c r="F567"/>
    </row>
    <row r="568" spans="2:6" ht="12">
      <c r="B568"/>
      <c r="C568"/>
      <c r="D568"/>
      <c r="E568"/>
      <c r="F568"/>
    </row>
    <row r="569" spans="2:6" ht="12">
      <c r="B569"/>
      <c r="C569"/>
      <c r="D569"/>
      <c r="E569"/>
      <c r="F569"/>
    </row>
    <row r="570" spans="2:6" ht="12">
      <c r="B570"/>
      <c r="C570"/>
      <c r="D570"/>
      <c r="E570"/>
      <c r="F570"/>
    </row>
    <row r="571" spans="2:6" ht="12">
      <c r="B571"/>
      <c r="C571"/>
      <c r="D571"/>
      <c r="E571"/>
      <c r="F571"/>
    </row>
    <row r="572" spans="2:6" ht="12">
      <c r="B572"/>
      <c r="C572"/>
      <c r="D572"/>
      <c r="E572"/>
      <c r="F572"/>
    </row>
    <row r="573" spans="2:6" ht="12">
      <c r="B573"/>
      <c r="C573"/>
      <c r="D573"/>
      <c r="E573"/>
      <c r="F573"/>
    </row>
    <row r="574" spans="2:6" ht="12">
      <c r="B574"/>
      <c r="C574"/>
      <c r="D574"/>
      <c r="E574"/>
      <c r="F574"/>
    </row>
    <row r="575" spans="2:6" ht="12">
      <c r="B575"/>
      <c r="C575"/>
      <c r="D575"/>
      <c r="E575"/>
      <c r="F575"/>
    </row>
    <row r="576" spans="2:6" ht="12">
      <c r="B576"/>
      <c r="C576"/>
      <c r="D576"/>
      <c r="E576"/>
      <c r="F576"/>
    </row>
    <row r="577" spans="2:6" ht="12">
      <c r="B577"/>
      <c r="C577"/>
      <c r="D577"/>
      <c r="E577"/>
      <c r="F577"/>
    </row>
    <row r="578" spans="2:6" ht="12">
      <c r="B578"/>
      <c r="C578"/>
      <c r="D578"/>
      <c r="E578"/>
      <c r="F578"/>
    </row>
    <row r="579" spans="2:6" ht="12">
      <c r="B579"/>
      <c r="C579"/>
      <c r="D579"/>
      <c r="E579"/>
      <c r="F579"/>
    </row>
    <row r="580" spans="2:6" ht="12">
      <c r="B580"/>
      <c r="C580"/>
      <c r="D580"/>
      <c r="E580"/>
      <c r="F580"/>
    </row>
    <row r="581" spans="2:6" ht="12">
      <c r="B581"/>
      <c r="C581"/>
      <c r="D581"/>
      <c r="E581"/>
      <c r="F581"/>
    </row>
    <row r="582" spans="2:6" ht="12">
      <c r="B582"/>
      <c r="C582"/>
      <c r="D582"/>
      <c r="E582"/>
      <c r="F582"/>
    </row>
    <row r="583" spans="2:6" ht="12">
      <c r="B583"/>
      <c r="C583"/>
      <c r="D583"/>
      <c r="E583"/>
      <c r="F583"/>
    </row>
    <row r="584" spans="2:6" ht="12">
      <c r="B584"/>
      <c r="C584"/>
      <c r="D584"/>
      <c r="E584"/>
      <c r="F584"/>
    </row>
    <row r="585" spans="2:6" ht="12">
      <c r="B585"/>
      <c r="C585"/>
      <c r="D585"/>
      <c r="E585"/>
      <c r="F585"/>
    </row>
    <row r="586" spans="2:6" ht="12">
      <c r="B586"/>
      <c r="C586"/>
      <c r="D586"/>
      <c r="E586"/>
      <c r="F586"/>
    </row>
    <row r="587" spans="2:6" ht="12">
      <c r="B587"/>
      <c r="C587"/>
      <c r="D587"/>
      <c r="E587"/>
      <c r="F587"/>
    </row>
    <row r="588" spans="2:6" ht="12">
      <c r="B588"/>
      <c r="C588"/>
      <c r="D588"/>
      <c r="E588"/>
      <c r="F588"/>
    </row>
    <row r="589" spans="2:6" ht="12">
      <c r="B589"/>
      <c r="C589"/>
      <c r="D589"/>
      <c r="E589"/>
      <c r="F589"/>
    </row>
    <row r="590" spans="2:6" ht="12">
      <c r="B590"/>
      <c r="C590"/>
      <c r="D590"/>
      <c r="E590"/>
      <c r="F590"/>
    </row>
    <row r="591" spans="2:6" ht="12">
      <c r="B591"/>
      <c r="C591"/>
      <c r="D591"/>
      <c r="E591"/>
      <c r="F591"/>
    </row>
    <row r="592" spans="2:6" ht="12">
      <c r="B592"/>
      <c r="C592"/>
      <c r="D592"/>
      <c r="E592"/>
      <c r="F592"/>
    </row>
    <row r="593" spans="2:6" ht="12">
      <c r="B593"/>
      <c r="C593"/>
      <c r="D593"/>
      <c r="E593"/>
      <c r="F593"/>
    </row>
    <row r="594" spans="2:6" ht="12">
      <c r="B594"/>
      <c r="C594"/>
      <c r="D594"/>
      <c r="E594"/>
      <c r="F594"/>
    </row>
    <row r="595" spans="2:6" ht="12">
      <c r="B595"/>
      <c r="C595"/>
      <c r="D595"/>
      <c r="E595"/>
      <c r="F595"/>
    </row>
    <row r="596" spans="2:6" ht="12">
      <c r="B596"/>
      <c r="C596"/>
      <c r="D596"/>
      <c r="E596"/>
      <c r="F596"/>
    </row>
    <row r="597" spans="2:6" ht="12">
      <c r="B597"/>
      <c r="C597"/>
      <c r="D597"/>
      <c r="E597"/>
      <c r="F597"/>
    </row>
    <row r="598" spans="2:6" ht="12">
      <c r="B598"/>
      <c r="C598"/>
      <c r="D598"/>
      <c r="E598"/>
      <c r="F598"/>
    </row>
    <row r="599" spans="2:6" ht="12">
      <c r="B599"/>
      <c r="C599"/>
      <c r="D599"/>
      <c r="E599"/>
      <c r="F599"/>
    </row>
    <row r="600" spans="2:6" ht="12">
      <c r="B600"/>
      <c r="C600"/>
      <c r="D600"/>
      <c r="E600"/>
      <c r="F600"/>
    </row>
    <row r="601" spans="2:6" ht="12">
      <c r="B601"/>
      <c r="C601"/>
      <c r="D601"/>
      <c r="E601"/>
      <c r="F601"/>
    </row>
    <row r="602" spans="2:6" ht="12">
      <c r="B602"/>
      <c r="C602"/>
      <c r="D602"/>
      <c r="E602"/>
      <c r="F602"/>
    </row>
    <row r="603" spans="2:6" ht="12">
      <c r="B603"/>
      <c r="C603"/>
      <c r="D603"/>
      <c r="E603"/>
      <c r="F603"/>
    </row>
    <row r="604" spans="2:6" ht="12">
      <c r="B604"/>
      <c r="C604"/>
      <c r="D604"/>
      <c r="E604"/>
      <c r="F604"/>
    </row>
    <row r="605" spans="2:6" ht="12">
      <c r="B605"/>
      <c r="C605"/>
      <c r="D605"/>
      <c r="E605"/>
      <c r="F605"/>
    </row>
    <row r="606" spans="2:6" ht="12">
      <c r="B606"/>
      <c r="C606"/>
      <c r="D606"/>
      <c r="E606"/>
      <c r="F606"/>
    </row>
    <row r="607" spans="2:6" ht="12">
      <c r="B607"/>
      <c r="C607"/>
      <c r="D607"/>
      <c r="E607"/>
      <c r="F607"/>
    </row>
    <row r="608" spans="2:6" ht="12">
      <c r="B608"/>
      <c r="C608"/>
      <c r="D608"/>
      <c r="E608"/>
      <c r="F608"/>
    </row>
    <row r="609" spans="2:6" ht="12">
      <c r="B609"/>
      <c r="C609"/>
      <c r="D609"/>
      <c r="E609"/>
      <c r="F609"/>
    </row>
    <row r="610" spans="2:6" ht="12">
      <c r="B610"/>
      <c r="C610"/>
      <c r="D610"/>
      <c r="E610"/>
      <c r="F610"/>
    </row>
    <row r="611" spans="2:6" ht="12">
      <c r="B611"/>
      <c r="C611"/>
      <c r="D611"/>
      <c r="E611"/>
      <c r="F611"/>
    </row>
    <row r="612" spans="2:6" ht="12">
      <c r="B612"/>
      <c r="C612"/>
      <c r="D612"/>
      <c r="E612"/>
      <c r="F612"/>
    </row>
    <row r="613" spans="2:6" ht="12">
      <c r="B613"/>
      <c r="C613"/>
      <c r="D613"/>
      <c r="E613"/>
      <c r="F613"/>
    </row>
    <row r="614" spans="2:6" ht="12">
      <c r="B614"/>
      <c r="C614"/>
      <c r="D614"/>
      <c r="E614"/>
      <c r="F614"/>
    </row>
    <row r="615" spans="2:6" ht="12">
      <c r="B615"/>
      <c r="C615"/>
      <c r="D615"/>
      <c r="E615"/>
      <c r="F615"/>
    </row>
    <row r="616" spans="2:6" ht="12">
      <c r="B616"/>
      <c r="C616"/>
      <c r="D616"/>
      <c r="E616"/>
      <c r="F616"/>
    </row>
    <row r="617" spans="2:6" ht="12">
      <c r="B617"/>
      <c r="C617"/>
      <c r="D617"/>
      <c r="E617"/>
      <c r="F617"/>
    </row>
    <row r="618" spans="2:6" ht="12">
      <c r="B618"/>
      <c r="C618"/>
      <c r="D618"/>
      <c r="E618"/>
      <c r="F618"/>
    </row>
    <row r="619" spans="2:6" ht="12">
      <c r="B619"/>
      <c r="C619"/>
      <c r="D619"/>
      <c r="E619"/>
      <c r="F619"/>
    </row>
    <row r="620" spans="2:6" ht="12">
      <c r="B620"/>
      <c r="C620"/>
      <c r="D620"/>
      <c r="E620"/>
      <c r="F620"/>
    </row>
    <row r="621" spans="2:6" ht="12">
      <c r="B621"/>
      <c r="C621"/>
      <c r="D621"/>
      <c r="E621"/>
      <c r="F621"/>
    </row>
    <row r="622" spans="2:6" ht="12">
      <c r="B622"/>
      <c r="C622"/>
      <c r="D622"/>
      <c r="E622"/>
      <c r="F622"/>
    </row>
    <row r="623" spans="2:6" ht="12">
      <c r="B623"/>
      <c r="C623"/>
      <c r="D623"/>
      <c r="E623"/>
      <c r="F623"/>
    </row>
    <row r="624" spans="2:6" ht="12">
      <c r="B624"/>
      <c r="C624"/>
      <c r="D624"/>
      <c r="E624"/>
      <c r="F624"/>
    </row>
    <row r="625" spans="2:6" ht="12">
      <c r="B625"/>
      <c r="C625"/>
      <c r="D625"/>
      <c r="E625"/>
      <c r="F625"/>
    </row>
    <row r="626" spans="2:6" ht="12">
      <c r="B626"/>
      <c r="C626"/>
      <c r="D626"/>
      <c r="E626"/>
      <c r="F626"/>
    </row>
    <row r="627" spans="2:6" ht="12">
      <c r="B627"/>
      <c r="C627"/>
      <c r="D627"/>
      <c r="E627"/>
      <c r="F627"/>
    </row>
    <row r="628" spans="2:6" ht="12">
      <c r="B628"/>
      <c r="C628"/>
      <c r="D628"/>
      <c r="E628"/>
      <c r="F628"/>
    </row>
    <row r="629" spans="2:6" ht="12">
      <c r="B629"/>
      <c r="C629"/>
      <c r="D629"/>
      <c r="E629"/>
      <c r="F629"/>
    </row>
    <row r="630" spans="2:6" ht="12">
      <c r="B630"/>
      <c r="C630"/>
      <c r="D630"/>
      <c r="E630"/>
      <c r="F630"/>
    </row>
    <row r="631" spans="2:6" ht="12">
      <c r="B631"/>
      <c r="C631"/>
      <c r="D631"/>
      <c r="E631"/>
      <c r="F631"/>
    </row>
    <row r="632" spans="2:6" ht="12">
      <c r="B632"/>
      <c r="C632"/>
      <c r="D632"/>
      <c r="E632"/>
      <c r="F632"/>
    </row>
    <row r="633" spans="2:6" ht="12">
      <c r="B633"/>
      <c r="C633"/>
      <c r="D633"/>
      <c r="E633"/>
      <c r="F633"/>
    </row>
    <row r="634" spans="2:6" ht="12">
      <c r="B634"/>
      <c r="C634"/>
      <c r="D634"/>
      <c r="E634"/>
      <c r="F634"/>
    </row>
    <row r="635" spans="2:6" ht="12">
      <c r="B635"/>
      <c r="C635"/>
      <c r="D635"/>
      <c r="E635"/>
      <c r="F635"/>
    </row>
    <row r="636" spans="2:6" ht="12">
      <c r="B636"/>
      <c r="C636"/>
      <c r="D636"/>
      <c r="E636"/>
      <c r="F636"/>
    </row>
    <row r="637" spans="2:6" ht="12">
      <c r="B637"/>
      <c r="C637"/>
      <c r="D637"/>
      <c r="E637"/>
      <c r="F637"/>
    </row>
    <row r="638" spans="2:6" ht="12">
      <c r="B638"/>
      <c r="C638"/>
      <c r="D638"/>
      <c r="E638"/>
      <c r="F638"/>
    </row>
    <row r="639" spans="2:6" ht="12">
      <c r="B639"/>
      <c r="C639"/>
      <c r="D639"/>
      <c r="E639"/>
      <c r="F639"/>
    </row>
    <row r="640" spans="2:6" ht="12">
      <c r="B640"/>
      <c r="C640"/>
      <c r="D640"/>
      <c r="E640"/>
      <c r="F640"/>
    </row>
    <row r="641" spans="2:6" ht="12">
      <c r="B641"/>
      <c r="C641"/>
      <c r="D641"/>
      <c r="E641"/>
      <c r="F641"/>
    </row>
    <row r="642" spans="2:6" ht="12">
      <c r="B642"/>
      <c r="C642"/>
      <c r="D642"/>
      <c r="E642"/>
      <c r="F642"/>
    </row>
    <row r="643" spans="2:6" ht="12">
      <c r="B643"/>
      <c r="C643"/>
      <c r="D643"/>
      <c r="E643"/>
      <c r="F643"/>
    </row>
    <row r="644" spans="2:6" ht="12">
      <c r="B644"/>
      <c r="C644"/>
      <c r="D644"/>
      <c r="E644"/>
      <c r="F644"/>
    </row>
    <row r="645" spans="2:6" ht="12">
      <c r="B645"/>
      <c r="C645"/>
      <c r="D645"/>
      <c r="E645"/>
      <c r="F645"/>
    </row>
    <row r="646" spans="2:6" ht="12">
      <c r="B646"/>
      <c r="C646"/>
      <c r="D646"/>
      <c r="E646"/>
      <c r="F646"/>
    </row>
    <row r="647" spans="2:6" ht="12">
      <c r="B647"/>
      <c r="C647"/>
      <c r="D647"/>
      <c r="E647"/>
      <c r="F647"/>
    </row>
    <row r="648" spans="2:6" ht="12">
      <c r="B648"/>
      <c r="C648"/>
      <c r="D648"/>
      <c r="E648"/>
      <c r="F648"/>
    </row>
    <row r="649" spans="2:6" ht="12">
      <c r="B649"/>
      <c r="C649"/>
      <c r="D649"/>
      <c r="E649"/>
      <c r="F649"/>
    </row>
    <row r="650" spans="2:6" ht="12">
      <c r="B650"/>
      <c r="C650"/>
      <c r="D650"/>
      <c r="E650"/>
      <c r="F650"/>
    </row>
    <row r="651" spans="2:6" ht="12">
      <c r="B651"/>
      <c r="C651"/>
      <c r="D651"/>
      <c r="E651"/>
      <c r="F651"/>
    </row>
    <row r="652" spans="2:6" ht="12">
      <c r="B652"/>
      <c r="C652"/>
      <c r="D652"/>
      <c r="E652"/>
      <c r="F652"/>
    </row>
    <row r="653" spans="2:6" ht="12">
      <c r="B653"/>
      <c r="C653"/>
      <c r="D653"/>
      <c r="E653"/>
      <c r="F653"/>
    </row>
    <row r="654" spans="2:6" ht="12">
      <c r="B654"/>
      <c r="C654"/>
      <c r="D654"/>
      <c r="E654"/>
      <c r="F654"/>
    </row>
    <row r="655" spans="2:6" ht="12">
      <c r="B655"/>
      <c r="C655"/>
      <c r="D655"/>
      <c r="E655"/>
      <c r="F655"/>
    </row>
    <row r="656" spans="2:6" ht="12">
      <c r="B656"/>
      <c r="C656"/>
      <c r="D656"/>
      <c r="E656"/>
      <c r="F656"/>
    </row>
    <row r="657" spans="2:6" ht="12">
      <c r="B657"/>
      <c r="C657"/>
      <c r="D657"/>
      <c r="E657"/>
      <c r="F657"/>
    </row>
    <row r="658" spans="2:6" ht="12">
      <c r="B658"/>
      <c r="C658"/>
      <c r="D658"/>
      <c r="E658"/>
      <c r="F658"/>
    </row>
    <row r="659" spans="2:6" ht="12">
      <c r="B659"/>
      <c r="C659"/>
      <c r="D659"/>
      <c r="E659"/>
      <c r="F659"/>
    </row>
    <row r="660" spans="2:6" ht="12">
      <c r="B660"/>
      <c r="C660"/>
      <c r="D660"/>
      <c r="E660"/>
      <c r="F660"/>
    </row>
    <row r="661" spans="2:6" ht="12">
      <c r="B661"/>
      <c r="C661"/>
      <c r="D661"/>
      <c r="E661"/>
      <c r="F661"/>
    </row>
    <row r="662" spans="2:6" ht="12">
      <c r="B662"/>
      <c r="C662"/>
      <c r="D662"/>
      <c r="E662"/>
      <c r="F662"/>
    </row>
    <row r="663" spans="2:6" ht="12">
      <c r="B663"/>
      <c r="C663"/>
      <c r="D663"/>
      <c r="E663"/>
      <c r="F663"/>
    </row>
    <row r="664" spans="2:6" ht="12">
      <c r="B664"/>
      <c r="C664"/>
      <c r="D664"/>
      <c r="E664"/>
      <c r="F664"/>
    </row>
    <row r="665" spans="2:6" ht="12">
      <c r="B665"/>
      <c r="C665"/>
      <c r="D665"/>
      <c r="E665"/>
      <c r="F665"/>
    </row>
    <row r="666" spans="2:6" ht="12">
      <c r="B666"/>
      <c r="C666"/>
      <c r="D666"/>
      <c r="E666"/>
      <c r="F666"/>
    </row>
    <row r="667" spans="2:6" ht="12">
      <c r="B667"/>
      <c r="C667"/>
      <c r="D667"/>
      <c r="E667"/>
      <c r="F667"/>
    </row>
    <row r="668" spans="2:6" ht="12">
      <c r="B668"/>
      <c r="C668"/>
      <c r="D668"/>
      <c r="E668"/>
      <c r="F668"/>
    </row>
    <row r="669" spans="2:6" ht="12">
      <c r="B669"/>
      <c r="C669"/>
      <c r="D669"/>
      <c r="E669"/>
      <c r="F669"/>
    </row>
    <row r="670" spans="2:6" ht="12">
      <c r="B670"/>
      <c r="C670"/>
      <c r="D670"/>
      <c r="E670"/>
      <c r="F670"/>
    </row>
    <row r="671" spans="2:6" ht="12">
      <c r="B671"/>
      <c r="C671"/>
      <c r="D671"/>
      <c r="E671"/>
      <c r="F671"/>
    </row>
    <row r="672" spans="2:6" ht="12">
      <c r="B672"/>
      <c r="C672"/>
      <c r="D672"/>
      <c r="E672"/>
      <c r="F672"/>
    </row>
    <row r="673" spans="2:6" ht="12">
      <c r="B673"/>
      <c r="C673"/>
      <c r="D673"/>
      <c r="E673"/>
      <c r="F673"/>
    </row>
    <row r="674" spans="2:6" ht="12">
      <c r="B674"/>
      <c r="C674"/>
      <c r="D674"/>
      <c r="E674"/>
      <c r="F674"/>
    </row>
    <row r="675" spans="2:6" ht="12">
      <c r="B675"/>
      <c r="C675"/>
      <c r="D675"/>
      <c r="E675"/>
      <c r="F675"/>
    </row>
    <row r="676" spans="2:6" ht="12">
      <c r="B676"/>
      <c r="C676"/>
      <c r="D676"/>
      <c r="E676"/>
      <c r="F676"/>
    </row>
    <row r="677" spans="2:6" ht="12">
      <c r="B677"/>
      <c r="C677"/>
      <c r="D677"/>
      <c r="E677"/>
      <c r="F677"/>
    </row>
    <row r="678" spans="2:6" ht="12">
      <c r="B678"/>
      <c r="C678"/>
      <c r="D678"/>
      <c r="E678"/>
      <c r="F678"/>
    </row>
    <row r="679" spans="2:6" ht="12">
      <c r="B679"/>
      <c r="C679"/>
      <c r="D679"/>
      <c r="E679"/>
      <c r="F679"/>
    </row>
    <row r="680" spans="2:6" ht="12">
      <c r="B680"/>
      <c r="C680"/>
      <c r="D680"/>
      <c r="E680"/>
      <c r="F680"/>
    </row>
    <row r="681" spans="2:6" ht="12">
      <c r="B681"/>
      <c r="C681"/>
      <c r="D681"/>
      <c r="E681"/>
      <c r="F681"/>
    </row>
    <row r="682" spans="2:6" ht="12">
      <c r="B682"/>
      <c r="C682"/>
      <c r="D682"/>
      <c r="E682"/>
      <c r="F682"/>
    </row>
    <row r="683" spans="2:6" ht="12">
      <c r="B683"/>
      <c r="C683"/>
      <c r="D683"/>
      <c r="E683"/>
      <c r="F683"/>
    </row>
    <row r="684" spans="2:6" ht="12">
      <c r="B684"/>
      <c r="C684"/>
      <c r="D684"/>
      <c r="E684"/>
      <c r="F684"/>
    </row>
    <row r="685" spans="2:6" ht="12">
      <c r="B685"/>
      <c r="C685"/>
      <c r="D685"/>
      <c r="E685"/>
      <c r="F685"/>
    </row>
    <row r="686" spans="2:6" ht="12">
      <c r="B686"/>
      <c r="C686"/>
      <c r="D686"/>
      <c r="E686"/>
      <c r="F686"/>
    </row>
    <row r="687" spans="2:6" ht="12">
      <c r="B687"/>
      <c r="C687"/>
      <c r="D687"/>
      <c r="E687"/>
      <c r="F687"/>
    </row>
    <row r="688" spans="2:6" ht="12">
      <c r="B688"/>
      <c r="C688"/>
      <c r="D688"/>
      <c r="E688"/>
      <c r="F688"/>
    </row>
    <row r="689" spans="2:6" ht="12">
      <c r="B689"/>
      <c r="C689"/>
      <c r="D689"/>
      <c r="E689"/>
      <c r="F689"/>
    </row>
    <row r="690" spans="2:6" ht="12">
      <c r="B690"/>
      <c r="C690"/>
      <c r="D690"/>
      <c r="E690"/>
      <c r="F690"/>
    </row>
    <row r="691" spans="2:6" ht="12">
      <c r="B691"/>
      <c r="C691"/>
      <c r="D691"/>
      <c r="E691"/>
      <c r="F691"/>
    </row>
    <row r="692" spans="2:6" ht="12">
      <c r="B692"/>
      <c r="C692"/>
      <c r="D692"/>
      <c r="E692"/>
      <c r="F692"/>
    </row>
    <row r="693" spans="2:6" ht="12">
      <c r="B693"/>
      <c r="C693"/>
      <c r="D693"/>
      <c r="E693"/>
      <c r="F693"/>
    </row>
    <row r="694" spans="2:6" ht="12">
      <c r="B694"/>
      <c r="C694"/>
      <c r="D694"/>
      <c r="E694"/>
      <c r="F694"/>
    </row>
    <row r="695" spans="2:6" ht="12">
      <c r="B695"/>
      <c r="C695"/>
      <c r="D695"/>
      <c r="E695"/>
      <c r="F695"/>
    </row>
    <row r="696" spans="2:6" ht="12">
      <c r="B696"/>
      <c r="C696"/>
      <c r="D696"/>
      <c r="E696"/>
      <c r="F696"/>
    </row>
    <row r="697" spans="2:6" ht="12">
      <c r="B697"/>
      <c r="C697"/>
      <c r="D697"/>
      <c r="E697"/>
      <c r="F697"/>
    </row>
    <row r="698" spans="2:6" ht="12">
      <c r="B698"/>
      <c r="C698"/>
      <c r="D698"/>
      <c r="E698"/>
      <c r="F698"/>
    </row>
    <row r="699" spans="2:6" ht="12">
      <c r="B699"/>
      <c r="C699"/>
      <c r="D699"/>
      <c r="E699"/>
      <c r="F699"/>
    </row>
    <row r="700" spans="2:6" ht="12">
      <c r="B700"/>
      <c r="C700"/>
      <c r="D700"/>
      <c r="E700"/>
      <c r="F700"/>
    </row>
    <row r="701" spans="2:6" ht="12">
      <c r="B701"/>
      <c r="C701"/>
      <c r="D701"/>
      <c r="E701"/>
      <c r="F701"/>
    </row>
    <row r="702" spans="2:6" ht="12">
      <c r="B702"/>
      <c r="C702"/>
      <c r="D702"/>
      <c r="E702"/>
      <c r="F702"/>
    </row>
    <row r="703" spans="2:6" ht="12">
      <c r="B703"/>
      <c r="C703"/>
      <c r="D703"/>
      <c r="E703"/>
      <c r="F703"/>
    </row>
    <row r="704" spans="2:6" ht="12">
      <c r="B704"/>
      <c r="C704"/>
      <c r="D704"/>
      <c r="E704"/>
      <c r="F704"/>
    </row>
    <row r="705" spans="2:6" ht="12">
      <c r="B705"/>
      <c r="C705"/>
      <c r="D705"/>
      <c r="E705"/>
      <c r="F705"/>
    </row>
    <row r="706" spans="2:6" ht="12">
      <c r="B706"/>
      <c r="C706"/>
      <c r="D706"/>
      <c r="E706"/>
      <c r="F706"/>
    </row>
    <row r="707" spans="2:6" ht="12">
      <c r="B707"/>
      <c r="C707"/>
      <c r="D707"/>
      <c r="E707"/>
      <c r="F707"/>
    </row>
    <row r="708" spans="2:6" ht="12">
      <c r="B708"/>
      <c r="C708"/>
      <c r="D708"/>
      <c r="E708"/>
      <c r="F708"/>
    </row>
    <row r="709" spans="2:6" ht="12">
      <c r="B709"/>
      <c r="C709"/>
      <c r="D709"/>
      <c r="E709"/>
      <c r="F709"/>
    </row>
    <row r="710" spans="2:6" ht="12">
      <c r="B710"/>
      <c r="C710"/>
      <c r="D710"/>
      <c r="E710"/>
      <c r="F710"/>
    </row>
    <row r="711" spans="2:6" ht="12">
      <c r="B711"/>
      <c r="C711"/>
      <c r="D711"/>
      <c r="E711"/>
      <c r="F711"/>
    </row>
    <row r="712" spans="2:6" ht="12">
      <c r="B712"/>
      <c r="C712"/>
      <c r="D712"/>
      <c r="E712"/>
      <c r="F712"/>
    </row>
    <row r="713" spans="2:6" ht="12">
      <c r="B713"/>
      <c r="C713"/>
      <c r="D713"/>
      <c r="E713"/>
      <c r="F713"/>
    </row>
    <row r="714" spans="2:6" ht="12">
      <c r="B714"/>
      <c r="C714"/>
      <c r="D714"/>
      <c r="E714"/>
      <c r="F714"/>
    </row>
    <row r="715" spans="2:6" ht="12">
      <c r="B715"/>
      <c r="C715"/>
      <c r="D715"/>
      <c r="E715"/>
      <c r="F715"/>
    </row>
    <row r="716" spans="2:6" ht="12">
      <c r="B716"/>
      <c r="C716"/>
      <c r="D716"/>
      <c r="E716"/>
      <c r="F716"/>
    </row>
    <row r="717" spans="2:6" ht="12">
      <c r="B717"/>
      <c r="C717"/>
      <c r="D717"/>
      <c r="E717"/>
      <c r="F717"/>
    </row>
    <row r="718" spans="2:6" ht="12">
      <c r="B718"/>
      <c r="C718"/>
      <c r="D718"/>
      <c r="E718"/>
      <c r="F718"/>
    </row>
    <row r="719" spans="2:6" ht="12">
      <c r="B719"/>
      <c r="C719"/>
      <c r="D719"/>
      <c r="E719"/>
      <c r="F719"/>
    </row>
    <row r="720" spans="2:6" ht="12">
      <c r="B720"/>
      <c r="C720"/>
      <c r="D720"/>
      <c r="E720"/>
      <c r="F720"/>
    </row>
    <row r="721" spans="2:6" ht="12">
      <c r="B721"/>
      <c r="C721"/>
      <c r="D721"/>
      <c r="E721"/>
      <c r="F721"/>
    </row>
    <row r="722" spans="2:6" ht="12">
      <c r="B722"/>
      <c r="C722"/>
      <c r="D722"/>
      <c r="E722"/>
      <c r="F722"/>
    </row>
    <row r="723" spans="2:6" ht="12">
      <c r="B723"/>
      <c r="C723"/>
      <c r="D723"/>
      <c r="E723"/>
      <c r="F723"/>
    </row>
    <row r="724" spans="2:6" ht="12">
      <c r="B724"/>
      <c r="C724"/>
      <c r="D724"/>
      <c r="E724"/>
      <c r="F724"/>
    </row>
    <row r="725" spans="2:6" ht="12">
      <c r="B725"/>
      <c r="C725"/>
      <c r="D725"/>
      <c r="E725"/>
      <c r="F725"/>
    </row>
    <row r="726" spans="2:6" ht="12">
      <c r="B726"/>
      <c r="C726"/>
      <c r="D726"/>
      <c r="E726"/>
      <c r="F726"/>
    </row>
    <row r="727" spans="2:6" ht="12">
      <c r="B727"/>
      <c r="C727"/>
      <c r="D727"/>
      <c r="E727"/>
      <c r="F727"/>
    </row>
    <row r="728" spans="2:6" ht="12">
      <c r="B728"/>
      <c r="C728"/>
      <c r="D728"/>
      <c r="E728"/>
      <c r="F728"/>
    </row>
    <row r="729" spans="2:6" ht="12">
      <c r="B729"/>
      <c r="C729"/>
      <c r="D729"/>
      <c r="E729"/>
      <c r="F729"/>
    </row>
    <row r="730" spans="2:6" ht="12">
      <c r="B730"/>
      <c r="C730"/>
      <c r="D730"/>
      <c r="E730"/>
      <c r="F730"/>
    </row>
    <row r="731" spans="2:6" ht="12">
      <c r="B731"/>
      <c r="C731"/>
      <c r="D731"/>
      <c r="E731"/>
      <c r="F731"/>
    </row>
    <row r="732" spans="2:6" ht="12">
      <c r="B732"/>
      <c r="C732"/>
      <c r="D732"/>
      <c r="E732"/>
      <c r="F732"/>
    </row>
    <row r="733" spans="2:6" ht="12">
      <c r="B733"/>
      <c r="C733"/>
      <c r="D733"/>
      <c r="E733"/>
      <c r="F733"/>
    </row>
    <row r="734" spans="2:6" ht="12">
      <c r="B734"/>
      <c r="C734"/>
      <c r="D734"/>
      <c r="E734"/>
      <c r="F734"/>
    </row>
    <row r="735" spans="2:6" ht="12">
      <c r="B735"/>
      <c r="C735"/>
      <c r="D735"/>
      <c r="E735"/>
      <c r="F735"/>
    </row>
    <row r="736" spans="2:6" ht="12">
      <c r="B736"/>
      <c r="C736"/>
      <c r="D736"/>
      <c r="E736"/>
      <c r="F736"/>
    </row>
    <row r="737" spans="2:6" ht="12">
      <c r="B737"/>
      <c r="C737"/>
      <c r="D737"/>
      <c r="E737"/>
      <c r="F737"/>
    </row>
    <row r="738" spans="2:6" ht="12">
      <c r="B738"/>
      <c r="C738"/>
      <c r="D738"/>
      <c r="E738"/>
      <c r="F738"/>
    </row>
    <row r="739" spans="2:6" ht="12">
      <c r="B739"/>
      <c r="C739"/>
      <c r="D739"/>
      <c r="E739"/>
      <c r="F739"/>
    </row>
    <row r="740" spans="2:6" ht="12">
      <c r="B740"/>
      <c r="C740"/>
      <c r="D740"/>
      <c r="E740"/>
      <c r="F740"/>
    </row>
  </sheetData>
  <sheetProtection/>
  <mergeCells count="17">
    <mergeCell ref="H2:I3"/>
    <mergeCell ref="J2:P2"/>
    <mergeCell ref="B3:F3"/>
    <mergeCell ref="D4:D8"/>
    <mergeCell ref="E4:F7"/>
    <mergeCell ref="H4:I4"/>
    <mergeCell ref="B2:F2"/>
    <mergeCell ref="B23:D23"/>
    <mergeCell ref="B24:D24"/>
    <mergeCell ref="H9:P9"/>
    <mergeCell ref="H14:I14"/>
    <mergeCell ref="J14:J15"/>
    <mergeCell ref="K14:K15"/>
    <mergeCell ref="L14:L15"/>
    <mergeCell ref="B20:D20"/>
    <mergeCell ref="B21:D21"/>
    <mergeCell ref="B22:D22"/>
  </mergeCells>
  <printOptions/>
  <pageMargins left="0.32" right="0.46" top="1" bottom="0.64" header="0.5" footer="0.5"/>
  <pageSetup fitToHeight="1" fitToWidth="1" horizontalDpi="300" verticalDpi="300" orientation="landscape" scale="93" r:id="rId1"/>
</worksheet>
</file>

<file path=xl/worksheets/sheet4.xml><?xml version="1.0" encoding="utf-8"?>
<worksheet xmlns="http://schemas.openxmlformats.org/spreadsheetml/2006/main" xmlns:r="http://schemas.openxmlformats.org/officeDocument/2006/relationships">
  <dimension ref="A1:D256"/>
  <sheetViews>
    <sheetView zoomScalePageLayoutView="0" workbookViewId="0" topLeftCell="A61">
      <selection activeCell="C30" sqref="C30"/>
    </sheetView>
  </sheetViews>
  <sheetFormatPr defaultColWidth="9.140625" defaultRowHeight="12.75"/>
  <cols>
    <col min="1" max="1" width="5.28125" style="25" customWidth="1"/>
    <col min="2" max="2" width="22.8515625" style="25" customWidth="1"/>
    <col min="3" max="3" width="14.140625" style="26" customWidth="1"/>
    <col min="4" max="4" width="35.8515625" style="25" customWidth="1"/>
  </cols>
  <sheetData>
    <row r="1" spans="1:4" ht="16.5" customHeight="1">
      <c r="A1" s="323" t="s">
        <v>387</v>
      </c>
      <c r="B1" s="324"/>
      <c r="C1" s="324"/>
      <c r="D1" s="325"/>
    </row>
    <row r="2" spans="1:4" ht="18" customHeight="1">
      <c r="A2" s="326" t="s">
        <v>240</v>
      </c>
      <c r="B2" s="327"/>
      <c r="C2" s="327"/>
      <c r="D2" s="328"/>
    </row>
    <row r="3" spans="1:4" s="29" customFormat="1" ht="17.25" customHeight="1">
      <c r="A3" s="326" t="s">
        <v>214</v>
      </c>
      <c r="B3" s="327"/>
      <c r="C3" s="327"/>
      <c r="D3" s="328"/>
    </row>
    <row r="4" spans="1:4" ht="12">
      <c r="A4" s="329" t="s">
        <v>241</v>
      </c>
      <c r="B4" s="330"/>
      <c r="C4" s="330"/>
      <c r="D4" s="331"/>
    </row>
    <row r="5" spans="1:4" ht="12">
      <c r="A5" s="314" t="s">
        <v>242</v>
      </c>
      <c r="B5" s="315"/>
      <c r="C5" s="315"/>
      <c r="D5" s="316"/>
    </row>
    <row r="6" spans="1:4" ht="12.75">
      <c r="A6" s="319" t="s">
        <v>107</v>
      </c>
      <c r="B6" s="319"/>
      <c r="C6" s="319"/>
      <c r="D6" s="319"/>
    </row>
    <row r="7" spans="1:4" ht="25.5">
      <c r="A7" s="317" t="s">
        <v>108</v>
      </c>
      <c r="B7" s="318"/>
      <c r="C7" s="30" t="s">
        <v>109</v>
      </c>
      <c r="D7" s="31" t="s">
        <v>243</v>
      </c>
    </row>
    <row r="8" spans="1:4" ht="12.75">
      <c r="A8" s="22">
        <v>1</v>
      </c>
      <c r="B8" s="23" t="s">
        <v>111</v>
      </c>
      <c r="C8" s="24">
        <v>1.258</v>
      </c>
      <c r="D8" s="23" t="s">
        <v>244</v>
      </c>
    </row>
    <row r="9" spans="1:4" ht="12.75">
      <c r="A9" s="22">
        <v>2</v>
      </c>
      <c r="B9" s="23" t="s">
        <v>113</v>
      </c>
      <c r="C9" s="24">
        <v>0.9533333333333333</v>
      </c>
      <c r="D9" s="23" t="s">
        <v>245</v>
      </c>
    </row>
    <row r="10" spans="1:4" ht="12.75">
      <c r="A10" s="22">
        <v>3</v>
      </c>
      <c r="B10" s="23" t="s">
        <v>115</v>
      </c>
      <c r="C10" s="24">
        <v>0.889</v>
      </c>
      <c r="D10" s="23" t="s">
        <v>246</v>
      </c>
    </row>
    <row r="11" spans="1:4" ht="12.75">
      <c r="A11" s="22">
        <v>4</v>
      </c>
      <c r="B11" s="23" t="s">
        <v>117</v>
      </c>
      <c r="C11" s="24">
        <v>0.9725</v>
      </c>
      <c r="D11" s="23" t="s">
        <v>247</v>
      </c>
    </row>
    <row r="12" spans="1:4" ht="12.75">
      <c r="A12" s="22">
        <v>5</v>
      </c>
      <c r="B12" s="23" t="s">
        <v>119</v>
      </c>
      <c r="C12" s="24">
        <v>0.7365</v>
      </c>
      <c r="D12" s="23" t="s">
        <v>248</v>
      </c>
    </row>
    <row r="13" spans="1:4" ht="12.75">
      <c r="A13" s="22">
        <v>6</v>
      </c>
      <c r="B13" s="23" t="s">
        <v>121</v>
      </c>
      <c r="C13" s="24">
        <v>1.0033333333333332</v>
      </c>
      <c r="D13" s="23" t="s">
        <v>249</v>
      </c>
    </row>
    <row r="14" spans="1:4" ht="12.75">
      <c r="A14" s="22">
        <v>7</v>
      </c>
      <c r="B14" s="23" t="s">
        <v>250</v>
      </c>
      <c r="C14" s="24">
        <v>0.8968333333333334</v>
      </c>
      <c r="D14" s="23" t="s">
        <v>251</v>
      </c>
    </row>
    <row r="15" spans="1:4" ht="12.75">
      <c r="A15" s="22">
        <v>8</v>
      </c>
      <c r="B15" s="23" t="s">
        <v>124</v>
      </c>
      <c r="C15" s="24">
        <v>0.8961666666666666</v>
      </c>
      <c r="D15" s="23" t="s">
        <v>252</v>
      </c>
    </row>
    <row r="16" spans="1:4" ht="12.75">
      <c r="A16" s="22">
        <v>9</v>
      </c>
      <c r="B16" s="23" t="s">
        <v>126</v>
      </c>
      <c r="C16" s="24">
        <v>0.7134999999999999</v>
      </c>
      <c r="D16" s="23" t="s">
        <v>253</v>
      </c>
    </row>
    <row r="17" spans="1:4" ht="12.75">
      <c r="A17" s="22">
        <v>10</v>
      </c>
      <c r="B17" s="23" t="s">
        <v>127</v>
      </c>
      <c r="C17" s="24">
        <v>0.853</v>
      </c>
      <c r="D17" s="23" t="s">
        <v>254</v>
      </c>
    </row>
    <row r="18" spans="1:4" ht="12.75">
      <c r="A18" s="22">
        <v>11</v>
      </c>
      <c r="B18" s="23" t="s">
        <v>129</v>
      </c>
      <c r="C18" s="24">
        <v>0.8998333333333334</v>
      </c>
      <c r="D18" s="23" t="s">
        <v>255</v>
      </c>
    </row>
    <row r="19" spans="1:4" ht="12.75">
      <c r="A19" s="22">
        <v>12</v>
      </c>
      <c r="B19" s="23" t="s">
        <v>131</v>
      </c>
      <c r="C19" s="24">
        <v>0.8721666666666665</v>
      </c>
      <c r="D19" s="23" t="s">
        <v>256</v>
      </c>
    </row>
    <row r="20" spans="1:4" ht="12.75">
      <c r="A20" s="22">
        <v>13</v>
      </c>
      <c r="B20" s="23" t="s">
        <v>133</v>
      </c>
      <c r="C20" s="24">
        <v>0.8763333333333333</v>
      </c>
      <c r="D20" s="23" t="s">
        <v>257</v>
      </c>
    </row>
    <row r="21" spans="1:4" ht="12.75">
      <c r="A21" s="22">
        <v>14</v>
      </c>
      <c r="B21" s="23" t="s">
        <v>258</v>
      </c>
      <c r="C21" s="24">
        <v>1.139833333333333</v>
      </c>
      <c r="D21" s="23" t="s">
        <v>259</v>
      </c>
    </row>
    <row r="22" spans="1:4" ht="12.75">
      <c r="A22" s="22">
        <v>15</v>
      </c>
      <c r="B22" s="23" t="s">
        <v>135</v>
      </c>
      <c r="C22" s="24">
        <v>0.8873333333333333</v>
      </c>
      <c r="D22" s="23" t="s">
        <v>260</v>
      </c>
    </row>
    <row r="23" spans="1:4" ht="12.75">
      <c r="A23" s="22">
        <v>16</v>
      </c>
      <c r="B23" s="23" t="s">
        <v>261</v>
      </c>
      <c r="C23" s="24">
        <v>0.9056666666666666</v>
      </c>
      <c r="D23" s="23" t="s">
        <v>262</v>
      </c>
    </row>
    <row r="24" spans="1:4" ht="12.75">
      <c r="A24" s="22">
        <v>17</v>
      </c>
      <c r="B24" s="23" t="s">
        <v>237</v>
      </c>
      <c r="C24" s="24">
        <v>0.8503333333333332</v>
      </c>
      <c r="D24" s="23" t="s">
        <v>263</v>
      </c>
    </row>
    <row r="25" spans="1:4" ht="12.75">
      <c r="A25" s="22">
        <v>18</v>
      </c>
      <c r="B25" s="23" t="s">
        <v>138</v>
      </c>
      <c r="C25" s="24">
        <v>1.0283333333333333</v>
      </c>
      <c r="D25" s="23" t="s">
        <v>264</v>
      </c>
    </row>
    <row r="26" spans="1:4" ht="12.75">
      <c r="A26" s="22">
        <v>19</v>
      </c>
      <c r="B26" s="23" t="s">
        <v>265</v>
      </c>
      <c r="C26" s="24">
        <v>0.8755</v>
      </c>
      <c r="D26" s="23" t="s">
        <v>266</v>
      </c>
    </row>
    <row r="27" spans="1:4" ht="12.75">
      <c r="A27" s="22">
        <v>20</v>
      </c>
      <c r="B27" s="23" t="s">
        <v>141</v>
      </c>
      <c r="C27" s="24">
        <v>0.9420000000000001</v>
      </c>
      <c r="D27" s="23" t="s">
        <v>267</v>
      </c>
    </row>
    <row r="28" spans="1:4" ht="12.75">
      <c r="A28" s="22">
        <v>21</v>
      </c>
      <c r="B28" s="23" t="s">
        <v>143</v>
      </c>
      <c r="C28" s="24">
        <v>0.946</v>
      </c>
      <c r="D28" s="23" t="s">
        <v>268</v>
      </c>
    </row>
    <row r="29" spans="1:4" ht="12.75">
      <c r="A29" s="22">
        <v>22</v>
      </c>
      <c r="B29" s="23" t="s">
        <v>145</v>
      </c>
      <c r="C29" s="24">
        <v>0.9345</v>
      </c>
      <c r="D29" s="23" t="s">
        <v>269</v>
      </c>
    </row>
    <row r="30" spans="1:4" ht="12.75">
      <c r="A30" s="22">
        <v>23</v>
      </c>
      <c r="B30" s="23" t="s">
        <v>147</v>
      </c>
      <c r="C30" s="24">
        <v>1.0911666666666666</v>
      </c>
      <c r="D30" s="23" t="s">
        <v>270</v>
      </c>
    </row>
    <row r="31" spans="1:4" ht="12.75">
      <c r="A31" s="22">
        <v>24</v>
      </c>
      <c r="B31" s="23" t="s">
        <v>149</v>
      </c>
      <c r="C31" s="24">
        <v>0.9983333333333333</v>
      </c>
      <c r="D31" s="23" t="s">
        <v>271</v>
      </c>
    </row>
    <row r="32" spans="1:4" ht="12.75">
      <c r="A32" s="22">
        <v>25</v>
      </c>
      <c r="B32" s="23" t="s">
        <v>151</v>
      </c>
      <c r="C32" s="24">
        <v>0.9565</v>
      </c>
      <c r="D32" s="23" t="s">
        <v>272</v>
      </c>
    </row>
    <row r="33" spans="1:4" ht="12.75">
      <c r="A33" s="22">
        <v>26</v>
      </c>
      <c r="B33" s="23" t="s">
        <v>153</v>
      </c>
      <c r="C33" s="24">
        <v>1.02</v>
      </c>
      <c r="D33" s="23" t="s">
        <v>273</v>
      </c>
    </row>
    <row r="34" spans="1:4" ht="12.75">
      <c r="A34" s="22">
        <v>27</v>
      </c>
      <c r="B34" s="23" t="s">
        <v>155</v>
      </c>
      <c r="C34" s="24">
        <v>0.943</v>
      </c>
      <c r="D34" s="23" t="s">
        <v>274</v>
      </c>
    </row>
    <row r="35" spans="1:4" ht="12.75">
      <c r="A35" s="22">
        <v>28</v>
      </c>
      <c r="B35" s="23" t="s">
        <v>157</v>
      </c>
      <c r="C35" s="24">
        <v>0.9813333333333333</v>
      </c>
      <c r="D35" s="23" t="s">
        <v>275</v>
      </c>
    </row>
    <row r="36" spans="1:4" ht="12.75">
      <c r="A36" s="22">
        <v>29</v>
      </c>
      <c r="B36" s="23" t="s">
        <v>159</v>
      </c>
      <c r="C36" s="24">
        <v>1.1138333333333335</v>
      </c>
      <c r="D36" s="23" t="s">
        <v>276</v>
      </c>
    </row>
    <row r="37" spans="1:4" ht="12.75">
      <c r="A37" s="22">
        <v>30</v>
      </c>
      <c r="B37" s="23" t="s">
        <v>161</v>
      </c>
      <c r="C37" s="24">
        <v>0.9533333333333333</v>
      </c>
      <c r="D37" s="23" t="s">
        <v>277</v>
      </c>
    </row>
    <row r="38" spans="1:4" ht="12.75">
      <c r="A38" s="22">
        <v>31</v>
      </c>
      <c r="B38" s="23" t="s">
        <v>278</v>
      </c>
      <c r="C38" s="24">
        <v>0.8958333333333333</v>
      </c>
      <c r="D38" s="23" t="s">
        <v>279</v>
      </c>
    </row>
    <row r="39" spans="1:4" ht="12.75">
      <c r="A39" s="22">
        <v>32</v>
      </c>
      <c r="B39" s="23" t="s">
        <v>163</v>
      </c>
      <c r="C39" s="24">
        <v>1.0055</v>
      </c>
      <c r="D39" s="23" t="s">
        <v>280</v>
      </c>
    </row>
    <row r="40" spans="1:4" ht="12.75">
      <c r="A40" s="22">
        <v>33</v>
      </c>
      <c r="B40" s="23" t="s">
        <v>164</v>
      </c>
      <c r="C40" s="24">
        <v>1.03</v>
      </c>
      <c r="D40" s="23" t="s">
        <v>281</v>
      </c>
    </row>
    <row r="41" spans="1:4" ht="12.75">
      <c r="A41" s="22">
        <v>34</v>
      </c>
      <c r="B41" s="23" t="s">
        <v>166</v>
      </c>
      <c r="C41" s="24">
        <v>0.9178333333333335</v>
      </c>
      <c r="D41" s="23" t="s">
        <v>282</v>
      </c>
    </row>
    <row r="42" spans="1:4" ht="12.75">
      <c r="A42" s="22">
        <v>35</v>
      </c>
      <c r="B42" s="23" t="s">
        <v>168</v>
      </c>
      <c r="C42" s="24">
        <v>1.1221666666666668</v>
      </c>
      <c r="D42" s="23" t="s">
        <v>283</v>
      </c>
    </row>
    <row r="43" spans="1:4" ht="12.75">
      <c r="A43" s="22">
        <v>36</v>
      </c>
      <c r="B43" s="23" t="s">
        <v>284</v>
      </c>
      <c r="C43" s="24">
        <v>0.9296666666666665</v>
      </c>
      <c r="D43" s="23" t="s">
        <v>285</v>
      </c>
    </row>
    <row r="44" spans="1:4" ht="12.75">
      <c r="A44" s="22">
        <v>37</v>
      </c>
      <c r="B44" s="23" t="s">
        <v>170</v>
      </c>
      <c r="C44" s="24">
        <v>1.149</v>
      </c>
      <c r="D44" s="23" t="s">
        <v>286</v>
      </c>
    </row>
    <row r="45" spans="1:4" ht="12.75">
      <c r="A45" s="22">
        <v>38</v>
      </c>
      <c r="B45" s="23" t="s">
        <v>172</v>
      </c>
      <c r="C45" s="24">
        <v>0.9756666666666667</v>
      </c>
      <c r="D45" s="23" t="s">
        <v>287</v>
      </c>
    </row>
    <row r="46" spans="1:4" ht="12.75">
      <c r="A46" s="22">
        <v>39</v>
      </c>
      <c r="B46" s="23" t="s">
        <v>236</v>
      </c>
      <c r="C46" s="24">
        <v>1.0208333333333333</v>
      </c>
      <c r="D46" s="23" t="s">
        <v>288</v>
      </c>
    </row>
    <row r="47" spans="1:4" ht="12.75">
      <c r="A47" s="22">
        <v>40</v>
      </c>
      <c r="B47" s="23" t="s">
        <v>174</v>
      </c>
      <c r="C47" s="24">
        <v>0.8546666666666668</v>
      </c>
      <c r="D47" s="23" t="s">
        <v>289</v>
      </c>
    </row>
    <row r="48" spans="1:4" ht="12.75">
      <c r="A48" s="22">
        <v>41</v>
      </c>
      <c r="B48" s="23" t="s">
        <v>290</v>
      </c>
      <c r="C48" s="24">
        <v>1.0691666666666668</v>
      </c>
      <c r="D48" s="23" t="s">
        <v>291</v>
      </c>
    </row>
    <row r="49" spans="1:4" ht="12.75">
      <c r="A49" s="22">
        <v>42</v>
      </c>
      <c r="B49" s="23" t="s">
        <v>176</v>
      </c>
      <c r="C49" s="24">
        <v>0.9023333333333333</v>
      </c>
      <c r="D49" s="23" t="s">
        <v>292</v>
      </c>
    </row>
    <row r="50" spans="1:4" ht="12.75">
      <c r="A50" s="22">
        <v>43</v>
      </c>
      <c r="B50" s="23" t="s">
        <v>179</v>
      </c>
      <c r="C50" s="24">
        <v>1.033</v>
      </c>
      <c r="D50" s="23" t="s">
        <v>293</v>
      </c>
    </row>
    <row r="51" spans="1:4" ht="12.75">
      <c r="A51" s="22">
        <v>44</v>
      </c>
      <c r="B51" s="23" t="s">
        <v>294</v>
      </c>
      <c r="C51" s="24">
        <v>0.9361666666666666</v>
      </c>
      <c r="D51" s="23" t="s">
        <v>295</v>
      </c>
    </row>
    <row r="52" spans="1:4" ht="12.75">
      <c r="A52" s="22">
        <v>45</v>
      </c>
      <c r="B52" s="23" t="s">
        <v>181</v>
      </c>
      <c r="C52" s="24">
        <v>0.9276666666666666</v>
      </c>
      <c r="D52" s="23" t="s">
        <v>296</v>
      </c>
    </row>
    <row r="53" spans="1:4" ht="12.75">
      <c r="A53" s="22">
        <v>46</v>
      </c>
      <c r="B53" s="23" t="s">
        <v>182</v>
      </c>
      <c r="C53" s="24">
        <v>0.8923333333333333</v>
      </c>
      <c r="D53" s="23" t="s">
        <v>297</v>
      </c>
    </row>
    <row r="54" spans="1:4" ht="12.75">
      <c r="A54" s="22">
        <v>47</v>
      </c>
      <c r="B54" s="23" t="s">
        <v>184</v>
      </c>
      <c r="C54" s="24">
        <v>0.904</v>
      </c>
      <c r="D54" s="23" t="s">
        <v>298</v>
      </c>
    </row>
    <row r="55" spans="1:4" ht="12.75">
      <c r="A55" s="22">
        <v>48</v>
      </c>
      <c r="B55" s="23" t="s">
        <v>185</v>
      </c>
      <c r="C55" s="24">
        <v>0.9501666666666666</v>
      </c>
      <c r="D55" s="23" t="s">
        <v>299</v>
      </c>
    </row>
    <row r="56" spans="1:4" ht="12.75">
      <c r="A56" s="22">
        <v>49</v>
      </c>
      <c r="B56" s="23" t="s">
        <v>235</v>
      </c>
      <c r="C56" s="24">
        <v>1.038</v>
      </c>
      <c r="D56" s="23" t="s">
        <v>300</v>
      </c>
    </row>
    <row r="57" spans="1:4" ht="12.75">
      <c r="A57" s="22">
        <v>50</v>
      </c>
      <c r="B57" s="23" t="s">
        <v>187</v>
      </c>
      <c r="C57" s="24">
        <v>0.992</v>
      </c>
      <c r="D57" s="23" t="s">
        <v>301</v>
      </c>
    </row>
    <row r="58" spans="1:4" ht="12.75">
      <c r="A58" s="22">
        <v>51</v>
      </c>
      <c r="B58" s="23" t="s">
        <v>189</v>
      </c>
      <c r="C58" s="24">
        <v>0.9101666666666667</v>
      </c>
      <c r="D58" s="23" t="s">
        <v>302</v>
      </c>
    </row>
    <row r="59" spans="1:4" ht="12.75">
      <c r="A59" s="22">
        <v>52</v>
      </c>
      <c r="B59" s="23" t="s">
        <v>191</v>
      </c>
      <c r="C59" s="24">
        <v>1.0273333333333334</v>
      </c>
      <c r="D59" s="23" t="s">
        <v>303</v>
      </c>
    </row>
    <row r="60" spans="1:4" ht="12.75">
      <c r="A60" s="22">
        <v>53</v>
      </c>
      <c r="B60" s="23" t="s">
        <v>194</v>
      </c>
      <c r="C60" s="24">
        <v>0.8953333333333332</v>
      </c>
      <c r="D60" s="23" t="s">
        <v>304</v>
      </c>
    </row>
    <row r="61" spans="1:4" ht="12.75">
      <c r="A61" s="22">
        <v>54</v>
      </c>
      <c r="B61" s="23" t="s">
        <v>196</v>
      </c>
      <c r="C61" s="24">
        <v>0.9045000000000001</v>
      </c>
      <c r="D61" s="23" t="s">
        <v>305</v>
      </c>
    </row>
    <row r="62" spans="1:4" ht="12.75">
      <c r="A62" s="22">
        <v>55</v>
      </c>
      <c r="B62" s="23" t="s">
        <v>198</v>
      </c>
      <c r="C62" s="24">
        <v>0.903</v>
      </c>
      <c r="D62" s="23" t="s">
        <v>306</v>
      </c>
    </row>
    <row r="63" spans="1:4" ht="12.75">
      <c r="A63" s="22">
        <v>56</v>
      </c>
      <c r="B63" s="23" t="s">
        <v>200</v>
      </c>
      <c r="C63" s="24">
        <v>1.0223333333333333</v>
      </c>
      <c r="D63" s="23" t="s">
        <v>307</v>
      </c>
    </row>
    <row r="64" spans="1:4" ht="12.75">
      <c r="A64" s="22">
        <v>57</v>
      </c>
      <c r="B64" s="23" t="s">
        <v>234</v>
      </c>
      <c r="C64" s="24">
        <v>1.0428333333333335</v>
      </c>
      <c r="D64" s="23" t="s">
        <v>308</v>
      </c>
    </row>
    <row r="65" spans="1:4" ht="12.75">
      <c r="A65" s="22">
        <v>58</v>
      </c>
      <c r="B65" s="23" t="s">
        <v>202</v>
      </c>
      <c r="C65" s="24">
        <v>1.0413333333333332</v>
      </c>
      <c r="D65" s="23" t="s">
        <v>309</v>
      </c>
    </row>
    <row r="66" spans="1:4" ht="12.75">
      <c r="A66" s="22">
        <v>59</v>
      </c>
      <c r="B66" s="23" t="s">
        <v>204</v>
      </c>
      <c r="C66" s="24">
        <v>0.9626666666666667</v>
      </c>
      <c r="D66" s="23" t="s">
        <v>310</v>
      </c>
    </row>
    <row r="67" spans="1:4" ht="12.75">
      <c r="A67" s="22">
        <v>60</v>
      </c>
      <c r="B67" s="23" t="s">
        <v>205</v>
      </c>
      <c r="C67" s="24">
        <v>1.074166666666667</v>
      </c>
      <c r="D67" s="23" t="s">
        <v>311</v>
      </c>
    </row>
    <row r="68" spans="1:4" ht="12.75">
      <c r="A68" s="22">
        <v>61</v>
      </c>
      <c r="B68" s="23" t="s">
        <v>312</v>
      </c>
      <c r="C68" s="24">
        <v>1.0003333333333335</v>
      </c>
      <c r="D68" s="23" t="s">
        <v>313</v>
      </c>
    </row>
    <row r="69" spans="1:4" ht="12.75">
      <c r="A69" s="22">
        <v>62</v>
      </c>
      <c r="B69" s="23" t="s">
        <v>207</v>
      </c>
      <c r="C69" s="24">
        <v>1.075</v>
      </c>
      <c r="D69" s="23" t="s">
        <v>314</v>
      </c>
    </row>
    <row r="70" spans="1:4" ht="12.75">
      <c r="A70" s="22">
        <v>63</v>
      </c>
      <c r="B70" s="23" t="s">
        <v>209</v>
      </c>
      <c r="C70" s="24">
        <v>0.9765</v>
      </c>
      <c r="D70" s="23" t="s">
        <v>315</v>
      </c>
    </row>
    <row r="71" spans="1:4" ht="12.75">
      <c r="A71" s="22">
        <v>64</v>
      </c>
      <c r="B71" s="23" t="s">
        <v>211</v>
      </c>
      <c r="C71" s="24">
        <v>0.9598333333333333</v>
      </c>
      <c r="D71" s="23" t="s">
        <v>316</v>
      </c>
    </row>
    <row r="72" spans="1:4" ht="12.75">
      <c r="A72" s="22">
        <v>65</v>
      </c>
      <c r="B72" s="23" t="s">
        <v>212</v>
      </c>
      <c r="C72" s="24">
        <v>0.8896666666666665</v>
      </c>
      <c r="D72" s="23" t="s">
        <v>317</v>
      </c>
    </row>
    <row r="73" spans="1:4" ht="12.75">
      <c r="A73" s="22">
        <v>66</v>
      </c>
      <c r="B73" s="23" t="s">
        <v>110</v>
      </c>
      <c r="C73" s="24">
        <v>1.0659999999999998</v>
      </c>
      <c r="D73" s="23" t="s">
        <v>318</v>
      </c>
    </row>
    <row r="74" spans="1:4" ht="12.75">
      <c r="A74" s="22">
        <v>67</v>
      </c>
      <c r="B74" s="23" t="s">
        <v>112</v>
      </c>
      <c r="C74" s="24">
        <v>0.9688333333333332</v>
      </c>
      <c r="D74" s="23" t="s">
        <v>319</v>
      </c>
    </row>
    <row r="75" spans="1:4" ht="12.75">
      <c r="A75" s="22">
        <v>68</v>
      </c>
      <c r="B75" s="23" t="s">
        <v>114</v>
      </c>
      <c r="C75" s="24">
        <v>0.8786666666666667</v>
      </c>
      <c r="D75" s="23" t="s">
        <v>320</v>
      </c>
    </row>
    <row r="76" spans="1:4" ht="12.75">
      <c r="A76" s="22">
        <v>69</v>
      </c>
      <c r="B76" s="23" t="s">
        <v>116</v>
      </c>
      <c r="C76" s="24">
        <v>0.9195</v>
      </c>
      <c r="D76" s="23" t="s">
        <v>321</v>
      </c>
    </row>
    <row r="77" spans="1:4" ht="12.75">
      <c r="A77" s="22">
        <v>70</v>
      </c>
      <c r="B77" s="23" t="s">
        <v>118</v>
      </c>
      <c r="C77" s="24">
        <v>0.8675</v>
      </c>
      <c r="D77" s="23" t="s">
        <v>322</v>
      </c>
    </row>
    <row r="78" spans="1:4" ht="12.75">
      <c r="A78" s="22">
        <v>71</v>
      </c>
      <c r="B78" s="23" t="s">
        <v>120</v>
      </c>
      <c r="C78" s="24">
        <v>0.9111666666666666</v>
      </c>
      <c r="D78" s="23" t="s">
        <v>323</v>
      </c>
    </row>
    <row r="79" spans="1:4" ht="12.75">
      <c r="A79" s="22">
        <v>72</v>
      </c>
      <c r="B79" s="23" t="s">
        <v>122</v>
      </c>
      <c r="C79" s="24">
        <v>1.1225</v>
      </c>
      <c r="D79" s="23" t="s">
        <v>324</v>
      </c>
    </row>
    <row r="80" spans="1:4" ht="12.75">
      <c r="A80" s="22">
        <v>73</v>
      </c>
      <c r="B80" s="23" t="s">
        <v>123</v>
      </c>
      <c r="C80" s="24">
        <v>0.8386666666666668</v>
      </c>
      <c r="D80" s="23" t="s">
        <v>325</v>
      </c>
    </row>
    <row r="81" spans="1:4" ht="12.75">
      <c r="A81" s="22">
        <v>74</v>
      </c>
      <c r="B81" s="23" t="s">
        <v>125</v>
      </c>
      <c r="C81" s="24">
        <v>1.1343333333333334</v>
      </c>
      <c r="D81" s="23" t="s">
        <v>326</v>
      </c>
    </row>
    <row r="82" spans="1:4" ht="12.75">
      <c r="A82" s="22">
        <v>75</v>
      </c>
      <c r="B82" s="23" t="s">
        <v>327</v>
      </c>
      <c r="C82" s="24">
        <v>0.8815000000000001</v>
      </c>
      <c r="D82" s="23" t="s">
        <v>328</v>
      </c>
    </row>
    <row r="83" spans="1:4" ht="12.75">
      <c r="A83" s="22">
        <v>76</v>
      </c>
      <c r="B83" s="23" t="s">
        <v>128</v>
      </c>
      <c r="C83" s="24">
        <v>0.9763333333333333</v>
      </c>
      <c r="D83" s="23" t="s">
        <v>329</v>
      </c>
    </row>
    <row r="84" spans="1:4" ht="12.75">
      <c r="A84" s="22">
        <v>77</v>
      </c>
      <c r="B84" s="23" t="s">
        <v>130</v>
      </c>
      <c r="C84" s="24">
        <v>0.9940000000000001</v>
      </c>
      <c r="D84" s="23" t="s">
        <v>330</v>
      </c>
    </row>
    <row r="85" spans="1:4" ht="12.75">
      <c r="A85" s="22">
        <v>78</v>
      </c>
      <c r="B85" s="23" t="s">
        <v>132</v>
      </c>
      <c r="C85" s="24">
        <v>0.8905</v>
      </c>
      <c r="D85" s="23" t="s">
        <v>331</v>
      </c>
    </row>
    <row r="86" spans="1:4" ht="12.75">
      <c r="A86" s="22">
        <v>79</v>
      </c>
      <c r="B86" s="23" t="s">
        <v>134</v>
      </c>
      <c r="C86" s="24">
        <v>0.8848333333333334</v>
      </c>
      <c r="D86" s="23" t="s">
        <v>332</v>
      </c>
    </row>
    <row r="87" spans="1:4" ht="12.75">
      <c r="A87" s="22">
        <v>80</v>
      </c>
      <c r="B87" s="23" t="s">
        <v>333</v>
      </c>
      <c r="C87" s="24">
        <v>0.9145</v>
      </c>
      <c r="D87" s="23" t="s">
        <v>334</v>
      </c>
    </row>
    <row r="88" spans="1:4" ht="12.75">
      <c r="A88" s="22">
        <v>81</v>
      </c>
      <c r="B88" s="23" t="s">
        <v>136</v>
      </c>
      <c r="C88" s="24">
        <v>0.8923333333333333</v>
      </c>
      <c r="D88" s="23" t="s">
        <v>335</v>
      </c>
    </row>
    <row r="89" spans="1:4" ht="12.75">
      <c r="A89" s="22">
        <v>82</v>
      </c>
      <c r="B89" s="23" t="s">
        <v>137</v>
      </c>
      <c r="C89" s="24">
        <v>0.961</v>
      </c>
      <c r="D89" s="23" t="s">
        <v>336</v>
      </c>
    </row>
    <row r="90" spans="1:4" ht="12.75">
      <c r="A90" s="22">
        <v>83</v>
      </c>
      <c r="B90" s="23" t="s">
        <v>139</v>
      </c>
      <c r="C90" s="24">
        <v>0.9751666666666665</v>
      </c>
      <c r="D90" s="23" t="s">
        <v>337</v>
      </c>
    </row>
    <row r="91" spans="1:4" ht="12.75">
      <c r="A91" s="22">
        <v>84</v>
      </c>
      <c r="B91" s="23" t="s">
        <v>140</v>
      </c>
      <c r="C91" s="24">
        <v>0.9858333333333333</v>
      </c>
      <c r="D91" s="23" t="s">
        <v>338</v>
      </c>
    </row>
    <row r="92" spans="1:4" ht="12.75">
      <c r="A92" s="22">
        <v>85</v>
      </c>
      <c r="B92" s="23" t="s">
        <v>142</v>
      </c>
      <c r="C92" s="24">
        <v>0.8825</v>
      </c>
      <c r="D92" s="23" t="s">
        <v>339</v>
      </c>
    </row>
    <row r="93" spans="1:4" ht="12.75">
      <c r="A93" s="22">
        <v>86</v>
      </c>
      <c r="B93" s="23" t="s">
        <v>144</v>
      </c>
      <c r="C93" s="24">
        <v>0.8753333333333332</v>
      </c>
      <c r="D93" s="23" t="s">
        <v>340</v>
      </c>
    </row>
    <row r="94" spans="1:4" ht="12.75">
      <c r="A94" s="22">
        <v>87</v>
      </c>
      <c r="B94" s="23" t="s">
        <v>146</v>
      </c>
      <c r="C94" s="24">
        <v>0.9561666666666667</v>
      </c>
      <c r="D94" s="23" t="s">
        <v>341</v>
      </c>
    </row>
    <row r="95" spans="1:4" ht="12.75">
      <c r="A95" s="22">
        <v>88</v>
      </c>
      <c r="B95" s="23" t="s">
        <v>148</v>
      </c>
      <c r="C95" s="24">
        <v>0.865</v>
      </c>
      <c r="D95" s="23" t="s">
        <v>342</v>
      </c>
    </row>
    <row r="96" spans="1:4" ht="12.75">
      <c r="A96" s="22">
        <v>89</v>
      </c>
      <c r="B96" s="23" t="s">
        <v>150</v>
      </c>
      <c r="C96" s="24">
        <v>0.9251666666666665</v>
      </c>
      <c r="D96" s="23" t="s">
        <v>343</v>
      </c>
    </row>
    <row r="97" spans="1:4" ht="12.75">
      <c r="A97" s="22">
        <v>90</v>
      </c>
      <c r="B97" s="23" t="s">
        <v>152</v>
      </c>
      <c r="C97" s="24">
        <v>1.0773333333333333</v>
      </c>
      <c r="D97" s="23" t="s">
        <v>344</v>
      </c>
    </row>
    <row r="98" spans="1:4" ht="12.75">
      <c r="A98" s="22">
        <v>91</v>
      </c>
      <c r="B98" s="23" t="s">
        <v>154</v>
      </c>
      <c r="C98" s="24">
        <v>0.9951666666666665</v>
      </c>
      <c r="D98" s="23" t="s">
        <v>345</v>
      </c>
    </row>
    <row r="99" spans="1:4" ht="12.75">
      <c r="A99" s="22">
        <v>92</v>
      </c>
      <c r="B99" s="23" t="s">
        <v>156</v>
      </c>
      <c r="C99" s="24">
        <v>0.872</v>
      </c>
      <c r="D99" s="23" t="s">
        <v>346</v>
      </c>
    </row>
    <row r="100" spans="1:4" ht="12.75">
      <c r="A100" s="22">
        <v>93</v>
      </c>
      <c r="B100" s="23" t="s">
        <v>158</v>
      </c>
      <c r="C100" s="24">
        <v>0.8598333333333333</v>
      </c>
      <c r="D100" s="23" t="s">
        <v>347</v>
      </c>
    </row>
    <row r="101" spans="1:4" ht="12.75">
      <c r="A101" s="22">
        <v>94</v>
      </c>
      <c r="B101" s="23" t="s">
        <v>160</v>
      </c>
      <c r="C101" s="24">
        <v>0.9954999999999999</v>
      </c>
      <c r="D101" s="23" t="s">
        <v>348</v>
      </c>
    </row>
    <row r="102" spans="1:4" ht="12.75">
      <c r="A102" s="22">
        <v>95</v>
      </c>
      <c r="B102" s="23" t="s">
        <v>349</v>
      </c>
      <c r="C102" s="24">
        <v>1.0551666666666666</v>
      </c>
      <c r="D102" s="23" t="s">
        <v>350</v>
      </c>
    </row>
    <row r="103" spans="1:4" ht="12.75">
      <c r="A103" s="22">
        <v>96</v>
      </c>
      <c r="B103" s="23" t="s">
        <v>162</v>
      </c>
      <c r="C103" s="24">
        <v>1.0718333333333334</v>
      </c>
      <c r="D103" s="23" t="s">
        <v>351</v>
      </c>
    </row>
    <row r="104" spans="1:4" ht="12.75">
      <c r="A104" s="22">
        <v>97</v>
      </c>
      <c r="B104" s="23" t="s">
        <v>352</v>
      </c>
      <c r="C104" s="24">
        <v>0.9026666666666666</v>
      </c>
      <c r="D104" s="23" t="s">
        <v>353</v>
      </c>
    </row>
    <row r="105" spans="1:4" ht="12.75">
      <c r="A105" s="22">
        <v>98</v>
      </c>
      <c r="B105" s="23" t="s">
        <v>354</v>
      </c>
      <c r="C105" s="24">
        <v>0.746</v>
      </c>
      <c r="D105" s="23" t="s">
        <v>355</v>
      </c>
    </row>
    <row r="106" spans="1:4" ht="12.75">
      <c r="A106" s="22">
        <v>99</v>
      </c>
      <c r="B106" s="23" t="s">
        <v>165</v>
      </c>
      <c r="C106" s="24">
        <v>0.9665</v>
      </c>
      <c r="D106" s="23" t="s">
        <v>356</v>
      </c>
    </row>
    <row r="107" spans="1:4" ht="12.75">
      <c r="A107" s="22">
        <v>100</v>
      </c>
      <c r="B107" s="23" t="s">
        <v>167</v>
      </c>
      <c r="C107" s="24">
        <v>0.8945000000000001</v>
      </c>
      <c r="D107" s="23" t="s">
        <v>357</v>
      </c>
    </row>
    <row r="108" spans="1:4" ht="12.75">
      <c r="A108" s="22">
        <v>101</v>
      </c>
      <c r="B108" s="23" t="s">
        <v>169</v>
      </c>
      <c r="C108" s="24">
        <v>1.0871666666666668</v>
      </c>
      <c r="D108" s="23" t="s">
        <v>358</v>
      </c>
    </row>
    <row r="109" spans="1:4" ht="12.75">
      <c r="A109" s="22">
        <v>102</v>
      </c>
      <c r="B109" s="23" t="s">
        <v>171</v>
      </c>
      <c r="C109" s="24">
        <v>1.0695000000000001</v>
      </c>
      <c r="D109" s="23" t="s">
        <v>359</v>
      </c>
    </row>
    <row r="110" spans="1:4" ht="12.75">
      <c r="A110" s="22">
        <v>103</v>
      </c>
      <c r="B110" s="23" t="s">
        <v>173</v>
      </c>
      <c r="C110" s="24">
        <v>1.213</v>
      </c>
      <c r="D110" s="23" t="s">
        <v>360</v>
      </c>
    </row>
    <row r="111" spans="1:4" ht="12.75">
      <c r="A111" s="22">
        <v>104</v>
      </c>
      <c r="B111" s="23" t="s">
        <v>175</v>
      </c>
      <c r="C111" s="24">
        <v>0.8826666666666667</v>
      </c>
      <c r="D111" s="23" t="s">
        <v>361</v>
      </c>
    </row>
    <row r="112" spans="1:4" ht="12.75">
      <c r="A112" s="22">
        <v>105</v>
      </c>
      <c r="B112" s="23" t="s">
        <v>177</v>
      </c>
      <c r="C112" s="24">
        <v>0.9191666666666667</v>
      </c>
      <c r="D112" s="23" t="s">
        <v>362</v>
      </c>
    </row>
    <row r="113" spans="1:4" ht="12.75">
      <c r="A113" s="22">
        <v>106</v>
      </c>
      <c r="B113" s="23" t="s">
        <v>178</v>
      </c>
      <c r="C113" s="24">
        <v>1.0413333333333334</v>
      </c>
      <c r="D113" s="23" t="s">
        <v>363</v>
      </c>
    </row>
    <row r="114" spans="1:4" ht="12.75">
      <c r="A114" s="22">
        <v>107</v>
      </c>
      <c r="B114" s="23" t="s">
        <v>180</v>
      </c>
      <c r="C114" s="24">
        <v>1.0473333333333334</v>
      </c>
      <c r="D114" s="23" t="s">
        <v>364</v>
      </c>
    </row>
    <row r="115" spans="1:4" ht="12.75">
      <c r="A115" s="22">
        <v>108</v>
      </c>
      <c r="B115" s="23" t="s">
        <v>365</v>
      </c>
      <c r="C115" s="24">
        <v>1.1361666666666665</v>
      </c>
      <c r="D115" s="23" t="s">
        <v>366</v>
      </c>
    </row>
    <row r="116" spans="1:4" ht="12.75">
      <c r="A116" s="22">
        <v>109</v>
      </c>
      <c r="B116" s="23" t="s">
        <v>183</v>
      </c>
      <c r="C116" s="24">
        <v>1.0175</v>
      </c>
      <c r="D116" s="23" t="s">
        <v>367</v>
      </c>
    </row>
    <row r="117" spans="1:4" ht="12.75">
      <c r="A117" s="22">
        <v>110</v>
      </c>
      <c r="B117" s="23" t="s">
        <v>368</v>
      </c>
      <c r="C117" s="24">
        <v>1.0215</v>
      </c>
      <c r="D117" s="23" t="s">
        <v>369</v>
      </c>
    </row>
    <row r="118" spans="1:4" ht="12.75">
      <c r="A118" s="22">
        <v>111</v>
      </c>
      <c r="B118" s="23" t="s">
        <v>186</v>
      </c>
      <c r="C118" s="24">
        <v>0.8795000000000001</v>
      </c>
      <c r="D118" s="23" t="s">
        <v>370</v>
      </c>
    </row>
    <row r="119" spans="1:4" ht="12.75">
      <c r="A119" s="22">
        <v>112</v>
      </c>
      <c r="B119" s="23" t="s">
        <v>188</v>
      </c>
      <c r="C119" s="24">
        <v>1.0305</v>
      </c>
      <c r="D119" s="23" t="s">
        <v>371</v>
      </c>
    </row>
    <row r="120" spans="1:4" ht="12.75">
      <c r="A120" s="22">
        <v>113</v>
      </c>
      <c r="B120" s="23" t="s">
        <v>190</v>
      </c>
      <c r="C120" s="24">
        <v>0.9813333333333333</v>
      </c>
      <c r="D120" s="23" t="s">
        <v>372</v>
      </c>
    </row>
    <row r="121" spans="1:4" ht="12.75">
      <c r="A121" s="22">
        <v>114</v>
      </c>
      <c r="B121" s="23" t="s">
        <v>192</v>
      </c>
      <c r="C121" s="24">
        <v>0.9026666666666665</v>
      </c>
      <c r="D121" s="23" t="s">
        <v>373</v>
      </c>
    </row>
    <row r="122" spans="1:4" ht="12.75">
      <c r="A122" s="22">
        <v>115</v>
      </c>
      <c r="B122" s="23" t="s">
        <v>193</v>
      </c>
      <c r="C122" s="24">
        <v>1.2086666666666668</v>
      </c>
      <c r="D122" s="23" t="s">
        <v>374</v>
      </c>
    </row>
    <row r="123" spans="1:4" ht="12.75">
      <c r="A123" s="22">
        <v>116</v>
      </c>
      <c r="B123" s="23" t="s">
        <v>195</v>
      </c>
      <c r="C123" s="24">
        <v>0.8901666666666666</v>
      </c>
      <c r="D123" s="23" t="s">
        <v>375</v>
      </c>
    </row>
    <row r="124" spans="1:4" ht="12.75">
      <c r="A124" s="22">
        <v>117</v>
      </c>
      <c r="B124" s="23" t="s">
        <v>197</v>
      </c>
      <c r="C124" s="24">
        <v>0.951</v>
      </c>
      <c r="D124" s="23" t="s">
        <v>376</v>
      </c>
    </row>
    <row r="125" spans="1:4" ht="12.75">
      <c r="A125" s="22">
        <v>118</v>
      </c>
      <c r="B125" s="23" t="s">
        <v>199</v>
      </c>
      <c r="C125" s="24">
        <v>0.9311666666666667</v>
      </c>
      <c r="D125" s="23" t="s">
        <v>377</v>
      </c>
    </row>
    <row r="126" spans="1:4" ht="12.75">
      <c r="A126" s="22">
        <v>119</v>
      </c>
      <c r="B126" s="23" t="s">
        <v>201</v>
      </c>
      <c r="C126" s="24">
        <v>0.965</v>
      </c>
      <c r="D126" s="23" t="s">
        <v>378</v>
      </c>
    </row>
    <row r="127" spans="1:4" ht="12.75">
      <c r="A127" s="22">
        <v>120</v>
      </c>
      <c r="B127" s="23" t="s">
        <v>203</v>
      </c>
      <c r="C127" s="24">
        <v>1.0405</v>
      </c>
      <c r="D127" s="23" t="s">
        <v>379</v>
      </c>
    </row>
    <row r="128" spans="1:4" ht="12.75">
      <c r="A128" s="22">
        <v>121</v>
      </c>
      <c r="B128" s="23" t="s">
        <v>380</v>
      </c>
      <c r="C128" s="24">
        <v>0.9511666666666667</v>
      </c>
      <c r="D128" s="23" t="s">
        <v>381</v>
      </c>
    </row>
    <row r="129" spans="1:4" ht="12.75">
      <c r="A129" s="22">
        <v>122</v>
      </c>
      <c r="B129" s="23" t="s">
        <v>233</v>
      </c>
      <c r="C129" s="24">
        <v>0.9933333333333333</v>
      </c>
      <c r="D129" s="23" t="s">
        <v>382</v>
      </c>
    </row>
    <row r="130" spans="1:4" ht="12.75">
      <c r="A130" s="22">
        <v>123</v>
      </c>
      <c r="B130" s="23" t="s">
        <v>206</v>
      </c>
      <c r="C130" s="24">
        <v>0.9673333333333334</v>
      </c>
      <c r="D130" s="23" t="s">
        <v>383</v>
      </c>
    </row>
    <row r="131" spans="1:4" ht="12.75">
      <c r="A131" s="22">
        <v>124</v>
      </c>
      <c r="B131" s="23" t="s">
        <v>208</v>
      </c>
      <c r="C131" s="24">
        <v>1.0438333333333332</v>
      </c>
      <c r="D131" s="23" t="s">
        <v>384</v>
      </c>
    </row>
    <row r="132" spans="1:4" ht="12.75">
      <c r="A132" s="22">
        <v>125</v>
      </c>
      <c r="B132" s="23" t="s">
        <v>210</v>
      </c>
      <c r="C132" s="24">
        <v>1.026</v>
      </c>
      <c r="D132" s="23" t="s">
        <v>385</v>
      </c>
    </row>
    <row r="133" spans="1:4" ht="13.5">
      <c r="A133" s="320" t="s">
        <v>386</v>
      </c>
      <c r="B133" s="321"/>
      <c r="C133" s="321"/>
      <c r="D133" s="322"/>
    </row>
    <row r="253" spans="1:4" ht="13.5">
      <c r="A253" s="27"/>
      <c r="B253" s="27"/>
      <c r="C253" s="28"/>
      <c r="D253" s="27"/>
    </row>
    <row r="254" spans="1:4" ht="13.5">
      <c r="A254" s="27"/>
      <c r="B254" s="27"/>
      <c r="C254" s="28"/>
      <c r="D254" s="27"/>
    </row>
    <row r="255" spans="1:4" ht="13.5">
      <c r="A255" s="27"/>
      <c r="B255" s="27"/>
      <c r="C255" s="28"/>
      <c r="D255" s="27"/>
    </row>
    <row r="256" spans="1:4" ht="13.5">
      <c r="A256" s="27"/>
      <c r="B256" s="27"/>
      <c r="C256" s="28"/>
      <c r="D256" s="27"/>
    </row>
  </sheetData>
  <sheetProtection password="8C9F" sheet="1" objects="1" scenarios="1"/>
  <mergeCells count="8">
    <mergeCell ref="A5:D5"/>
    <mergeCell ref="A7:B7"/>
    <mergeCell ref="A6:D6"/>
    <mergeCell ref="A133:D133"/>
    <mergeCell ref="A1:D1"/>
    <mergeCell ref="A3:D3"/>
    <mergeCell ref="A2:D2"/>
    <mergeCell ref="A4:D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Instruction 10-36</dc:title>
  <dc:subject>PY10 Staff Compensation Supplement</dc:subject>
  <dc:creator>Owens, Shatica D - ETA CTR</dc:creator>
  <cp:keywords/>
  <dc:description/>
  <cp:lastModifiedBy>PRH MOD Team 2</cp:lastModifiedBy>
  <cp:lastPrinted>2009-06-19T11:46:14Z</cp:lastPrinted>
  <dcterms:created xsi:type="dcterms:W3CDTF">2003-07-10T17:09:26Z</dcterms:created>
  <dcterms:modified xsi:type="dcterms:W3CDTF">2021-02-17T19:11:58Z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CDateCreated">
    <vt:lpwstr>2011-03-11T00:00:00Z</vt:lpwstr>
  </property>
  <property fmtid="{D5CDD505-2E9C-101B-9397-08002B2CF9AE}" pid="3" name="ContentType">
    <vt:lpwstr>Document</vt:lpwstr>
  </property>
  <property fmtid="{D5CDD505-2E9C-101B-9397-08002B2CF9AE}" pid="4" name="Attachment">
    <vt:lpwstr>A</vt:lpwstr>
  </property>
  <property fmtid="{D5CDD505-2E9C-101B-9397-08002B2CF9AE}" pid="5" name="display_urn:schemas-microsoft-com:office:office#Editor">
    <vt:lpwstr>Derek Vasquez</vt:lpwstr>
  </property>
  <property fmtid="{D5CDD505-2E9C-101B-9397-08002B2CF9AE}" pid="6" name="display_urn:schemas-microsoft-com:office:office#Author">
    <vt:lpwstr>Derek Vasquez</vt:lpwstr>
  </property>
  <property fmtid="{D5CDD505-2E9C-101B-9397-08002B2CF9AE}" pid="7" name="_dlc_DocId">
    <vt:lpwstr>UVD377XXDEFT-1776520129-792</vt:lpwstr>
  </property>
  <property fmtid="{D5CDD505-2E9C-101B-9397-08002B2CF9AE}" pid="8" name="_dlc_DocIdItemGuid">
    <vt:lpwstr>0d44c3f4-fbf6-4207-8db9-0f8c95912a4a</vt:lpwstr>
  </property>
  <property fmtid="{D5CDD505-2E9C-101B-9397-08002B2CF9AE}" pid="9" name="_dlc_DocIdUrl">
    <vt:lpwstr>https://prh.jobcorps.gov/Program Instruction Notices/_layouts/15/DocIdRedir.aspx?ID=UVD377XXDEFT-1776520129-792, UVD377XXDEFT-1776520129-792</vt:lpwstr>
  </property>
</Properties>
</file>