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80" yWindow="32760" windowWidth="9720" windowHeight="5160" activeTab="0"/>
  </bookViews>
  <sheets>
    <sheet name="center_data" sheetId="1" r:id="rId1"/>
    <sheet name="dol_sal" sheetId="2" r:id="rId2"/>
    <sheet name="geo_adjs" sheetId="3" r:id="rId3"/>
    <sheet name="D" sheetId="4" r:id="rId4"/>
    <sheet name="E" sheetId="5" r:id="rId5"/>
    <sheet name="F" sheetId="6" r:id="rId6"/>
    <sheet name="G" sheetId="7" r:id="rId7"/>
    <sheet name="H" sheetId="8" r:id="rId8"/>
    <sheet name="I" sheetId="9" r:id="rId9"/>
  </sheets>
  <definedNames>
    <definedName name="_xlnm.Print_Titles" localSheetId="0">'center_data'!$2:$12</definedName>
  </definedNames>
  <calcPr fullCalcOnLoad="1"/>
</workbook>
</file>

<file path=xl/sharedStrings.xml><?xml version="1.0" encoding="utf-8"?>
<sst xmlns="http://schemas.openxmlformats.org/spreadsheetml/2006/main" count="601" uniqueCount="297">
  <si>
    <t>JOB CORPS 2181 CENTER BUDGET - STAFF COMPENSATION SUPPLEMENT</t>
  </si>
  <si>
    <t>I. IDENTIFYING INFORMATION</t>
  </si>
  <si>
    <t>A.</t>
  </si>
  <si>
    <t>HILLTOP</t>
  </si>
  <si>
    <t>B.</t>
  </si>
  <si>
    <t>ABC CORP</t>
  </si>
  <si>
    <t>C.</t>
  </si>
  <si>
    <t>AE90001000</t>
  </si>
  <si>
    <t>II. ANNUAL BUDGETED PERSONNEL EXPENSE-THIS CONTRACT YEAR</t>
  </si>
  <si>
    <t>(a)</t>
  </si>
  <si>
    <t>(b)</t>
  </si>
  <si>
    <t>(c)</t>
  </si>
  <si>
    <t>(d)</t>
  </si>
  <si>
    <t>(e)</t>
  </si>
  <si>
    <t>(f)</t>
  </si>
  <si>
    <t>(g)</t>
  </si>
  <si>
    <t>(h)</t>
  </si>
  <si>
    <t xml:space="preserve"> </t>
  </si>
  <si>
    <t>Budgeted FTE Positions</t>
  </si>
  <si>
    <t>Average Contractor Budgeted Staff Compensation Rates/Costs</t>
  </si>
  <si>
    <t xml:space="preserve">DOL allowance for fringes@      </t>
  </si>
  <si>
    <t>Per FTE</t>
  </si>
  <si>
    <t>All FTE's</t>
  </si>
  <si>
    <t>Pay Level</t>
  </si>
  <si>
    <t>Positions and Expense Items</t>
  </si>
  <si>
    <t>Average Base Salaries</t>
  </si>
  <si>
    <t>Total Budgeted Costs</t>
  </si>
  <si>
    <t>Average Base Sal+Fringes</t>
  </si>
  <si>
    <t>Salary @ Contractor's Fringe Rate</t>
  </si>
  <si>
    <t>ACADEMIC PERSONNEL EXPENSE (Line 01)</t>
  </si>
  <si>
    <t>1)</t>
  </si>
  <si>
    <t>Base Salaries</t>
  </si>
  <si>
    <t>Education and Training Manager</t>
  </si>
  <si>
    <t>Academic Manager</t>
  </si>
  <si>
    <t>Academic Instructor</t>
  </si>
  <si>
    <t>Career Development Specialist</t>
  </si>
  <si>
    <t>Testing Coordinator</t>
  </si>
  <si>
    <t>ACT Coordinator</t>
  </si>
  <si>
    <t>Drivers Education Instructor</t>
  </si>
  <si>
    <t>Secretary/Admin Assistant</t>
  </si>
  <si>
    <t>Clerk/Receptionist</t>
  </si>
  <si>
    <t>Other:</t>
  </si>
  <si>
    <t>Base Salary Totals.......................................</t>
  </si>
  <si>
    <t>2)</t>
  </si>
  <si>
    <t>Employer Paid Fringe Benefits on Base Salary</t>
  </si>
  <si>
    <t>3)</t>
  </si>
  <si>
    <t>Other Salary/Benefits Expense/Savings</t>
  </si>
  <si>
    <t>a) Less Labor Float (Vacancy Savings).....................................................................................................</t>
  </si>
  <si>
    <t>b) OT/Holiday/Night Differentials...........................................................................................</t>
  </si>
  <si>
    <t>c) Incentive Pay/Bonus Pool.................................................................................................</t>
  </si>
  <si>
    <t>d) Other/specify:</t>
  </si>
  <si>
    <t>Other Salary Expense/Savings Totals...................................................................................</t>
  </si>
  <si>
    <t>4)</t>
  </si>
  <si>
    <t>Other Personnel Expense Not Listed Above...............................................................................</t>
  </si>
  <si>
    <t>List/Describe:</t>
  </si>
  <si>
    <t>5)</t>
  </si>
  <si>
    <t>TOTAL PERSONNEL EXPENSE (Must Agree w/2181)</t>
  </si>
  <si>
    <t>VOCATIONAL PERSONNEL EXPENSE (Line 03)</t>
  </si>
  <si>
    <t>Vocational Manager</t>
  </si>
  <si>
    <t>Vocational Instructor</t>
  </si>
  <si>
    <t>Career Exploration Instructor</t>
  </si>
  <si>
    <t>Vocational Testing Coordinator</t>
  </si>
  <si>
    <t>Work-Based Learning Coordinator</t>
  </si>
  <si>
    <t>VST Project Coordinator</t>
  </si>
  <si>
    <t>Career Transition Specialist</t>
  </si>
  <si>
    <t>SOCIAL SKILLS TRAINING PERSONNEL EXPENSE (Line 05)</t>
  </si>
  <si>
    <t>Director of Residential Living</t>
  </si>
  <si>
    <t>Director of Counseling</t>
  </si>
  <si>
    <t>Recreation Manager</t>
  </si>
  <si>
    <t>Counselor</t>
  </si>
  <si>
    <t>Center Standards Officer</t>
  </si>
  <si>
    <t>Supervisory Residential Advisor</t>
  </si>
  <si>
    <t>Residential Advisor</t>
  </si>
  <si>
    <t>Career Preparation Leader/Instructor</t>
  </si>
  <si>
    <t>Safety Instructor/Coordinator</t>
  </si>
  <si>
    <t>Recreation Specialist</t>
  </si>
  <si>
    <t>Recreation/Avocation Assistant</t>
  </si>
  <si>
    <t>Arts/Crafts Instructor</t>
  </si>
  <si>
    <t>Librarian</t>
  </si>
  <si>
    <t>D.</t>
  </si>
  <si>
    <t>SUPPORT SERVICES PERSONNEL EXPENSE (Line 09)</t>
  </si>
  <si>
    <t>Dining Hall Manager</t>
  </si>
  <si>
    <t>Senior/Lead Cook</t>
  </si>
  <si>
    <t>Cook</t>
  </si>
  <si>
    <t>Dining Hall/Food Service Aide</t>
  </si>
  <si>
    <t>Laundry Operator</t>
  </si>
  <si>
    <t>Driver</t>
  </si>
  <si>
    <t>E.</t>
  </si>
  <si>
    <t>MEDICAL/DENTAL PERSONNEL EXPENSE (Line 11)</t>
  </si>
  <si>
    <t>Health Services Administrator</t>
  </si>
  <si>
    <t>Doctor of Medicine</t>
  </si>
  <si>
    <t>Dentist</t>
  </si>
  <si>
    <t>TEAP Counselor</t>
  </si>
  <si>
    <t>Registered Nurse</t>
  </si>
  <si>
    <t>Licensed Practical Nurse</t>
  </si>
  <si>
    <t>Dental Hygienist</t>
  </si>
  <si>
    <t>Dental Assistant</t>
  </si>
  <si>
    <t>F.</t>
  </si>
  <si>
    <t>CHILD CARE PERSONNEL EXPENSE (Line 13)</t>
  </si>
  <si>
    <t>Child Care Manager</t>
  </si>
  <si>
    <t>Child Care Teacher</t>
  </si>
  <si>
    <t>Child Care Specialist</t>
  </si>
  <si>
    <t>Child Care Aide</t>
  </si>
  <si>
    <t>G.</t>
  </si>
  <si>
    <t>ADMINISTRATION PERSONNEL EXPENSE (Line 15)</t>
  </si>
  <si>
    <t>Center Director</t>
  </si>
  <si>
    <t>Deputy Center Director</t>
  </si>
  <si>
    <t>Administration Manager/Director</t>
  </si>
  <si>
    <t>Executive Secretary/Office Manager</t>
  </si>
  <si>
    <t>IT System Adminstrator</t>
  </si>
  <si>
    <t>Human Resources (HR) Manager</t>
  </si>
  <si>
    <t>HR Specialist/Benefits Assistant</t>
  </si>
  <si>
    <t>EEO Coordinator</t>
  </si>
  <si>
    <t>Bus/Community Liaison Specialist</t>
  </si>
  <si>
    <t>Finance Manager</t>
  </si>
  <si>
    <t>Accountant</t>
  </si>
  <si>
    <t>Bookkeeper/Accounting Clerk</t>
  </si>
  <si>
    <t>Purchasing Agent/Buyer</t>
  </si>
  <si>
    <t>Purchasing Clerk</t>
  </si>
  <si>
    <t>Student Records Manager</t>
  </si>
  <si>
    <t>Student Records Clerk</t>
  </si>
  <si>
    <t>Property/Supply Manager</t>
  </si>
  <si>
    <t>Property/Supply Clerk</t>
  </si>
  <si>
    <t>H.</t>
  </si>
  <si>
    <t>MAINTENANCE PERSONNEL EXPENSE (Line 18)</t>
  </si>
  <si>
    <t>Maintenance Manager</t>
  </si>
  <si>
    <t>Maintenance Worker</t>
  </si>
  <si>
    <t>Groundskeeper</t>
  </si>
  <si>
    <t>Janitor/Custodian</t>
  </si>
  <si>
    <t xml:space="preserve">I. </t>
  </si>
  <si>
    <t>SECURITY PERSONNEL EXPENSE (Line 20)</t>
  </si>
  <si>
    <t>Security Manager</t>
  </si>
  <si>
    <t>Security Guard/Officer</t>
  </si>
  <si>
    <t>USDOL/Job Corps  Geographic Adjustment Factors</t>
  </si>
  <si>
    <t>National Average, United States = 100%</t>
  </si>
  <si>
    <t>Job Corps Center</t>
  </si>
  <si>
    <t>Aggregate Differential</t>
  </si>
  <si>
    <t>Acosta</t>
  </si>
  <si>
    <t>Joliet</t>
  </si>
  <si>
    <t>Alaska</t>
  </si>
  <si>
    <t>Keystone</t>
  </si>
  <si>
    <t>Albuquerque</t>
  </si>
  <si>
    <t>Kicking Horse</t>
  </si>
  <si>
    <t>Anaconda</t>
  </si>
  <si>
    <t>Kittrell</t>
  </si>
  <si>
    <t>Angell</t>
  </si>
  <si>
    <t>Laredo</t>
  </si>
  <si>
    <t>Arecibo</t>
  </si>
  <si>
    <t>Little Rock</t>
  </si>
  <si>
    <t>Atlanta</t>
  </si>
  <si>
    <t>Long Beach</t>
  </si>
  <si>
    <t>Loring</t>
  </si>
  <si>
    <t>Bamberg</t>
  </si>
  <si>
    <t>Los Angeles</t>
  </si>
  <si>
    <t>Barranquitas</t>
  </si>
  <si>
    <t>LBJ</t>
  </si>
  <si>
    <t>Batesville</t>
  </si>
  <si>
    <t>Memphis</t>
  </si>
  <si>
    <t>Blackwell</t>
  </si>
  <si>
    <t>Miami</t>
  </si>
  <si>
    <t>Blue Ridge</t>
  </si>
  <si>
    <t>Mingo</t>
  </si>
  <si>
    <t>Boxelder</t>
  </si>
  <si>
    <t>Mississippi</t>
  </si>
  <si>
    <t>Brunswick</t>
  </si>
  <si>
    <t xml:space="preserve">Montgomery </t>
  </si>
  <si>
    <t>Burdick</t>
  </si>
  <si>
    <t>Muhlenberg</t>
  </si>
  <si>
    <t>Carrasco</t>
  </si>
  <si>
    <t>New Orleans</t>
  </si>
  <si>
    <t>Cascades</t>
  </si>
  <si>
    <t>North Texas</t>
  </si>
  <si>
    <t xml:space="preserve">Cass </t>
  </si>
  <si>
    <t>Northlands</t>
  </si>
  <si>
    <t>Cassadaga</t>
  </si>
  <si>
    <t>Oconaluftee</t>
  </si>
  <si>
    <t>Centennial</t>
  </si>
  <si>
    <t>Old Dominion</t>
  </si>
  <si>
    <t>Charleston</t>
  </si>
  <si>
    <t>Oneonta</t>
  </si>
  <si>
    <t>Chicago</t>
  </si>
  <si>
    <t>Ouachita</t>
  </si>
  <si>
    <t>Cincinnati</t>
  </si>
  <si>
    <t>Penobscot</t>
  </si>
  <si>
    <t>Clearfield</t>
  </si>
  <si>
    <t>Perkins</t>
  </si>
  <si>
    <t>Clements</t>
  </si>
  <si>
    <t>Philadelphia</t>
  </si>
  <si>
    <t>Cleveland</t>
  </si>
  <si>
    <t>Phoenix</t>
  </si>
  <si>
    <t>Collbran</t>
  </si>
  <si>
    <t>Pine Knot</t>
  </si>
  <si>
    <t>Columbia Basin</t>
  </si>
  <si>
    <t>Pine Ridge</t>
  </si>
  <si>
    <t>Connecticut</t>
  </si>
  <si>
    <t>Pittsburgh</t>
  </si>
  <si>
    <t>Curlew</t>
  </si>
  <si>
    <t>Potomac</t>
  </si>
  <si>
    <t>Dayton</t>
  </si>
  <si>
    <t xml:space="preserve">Ramey </t>
  </si>
  <si>
    <t>Delaware Valley</t>
  </si>
  <si>
    <t>Red Rock</t>
  </si>
  <si>
    <t>Denison</t>
  </si>
  <si>
    <t>Roswell</t>
  </si>
  <si>
    <t>Detroit</t>
  </si>
  <si>
    <t>Sacramento</t>
  </si>
  <si>
    <t>Edison</t>
  </si>
  <si>
    <t>San Diego</t>
  </si>
  <si>
    <t>Excelsior Springs</t>
  </si>
  <si>
    <t>San Jose</t>
  </si>
  <si>
    <t>Flatwoods</t>
  </si>
  <si>
    <t>Schenck</t>
  </si>
  <si>
    <t>Flint Hills</t>
  </si>
  <si>
    <t>Shreveport</t>
  </si>
  <si>
    <t>Flint/Genesee</t>
  </si>
  <si>
    <t>Shriver</t>
  </si>
  <si>
    <t>Fort Simcoe</t>
  </si>
  <si>
    <t>Sierra Nevada</t>
  </si>
  <si>
    <t>Frenchburg</t>
  </si>
  <si>
    <t>South Bronx/Brooklyn</t>
  </si>
  <si>
    <t>Gadsden</t>
  </si>
  <si>
    <t>Springdale</t>
  </si>
  <si>
    <t>Gainesville</t>
  </si>
  <si>
    <t>St. Louis</t>
  </si>
  <si>
    <t>Gary</t>
  </si>
  <si>
    <t>Talking Leaves</t>
  </si>
  <si>
    <t>Glenmont</t>
  </si>
  <si>
    <t>Timber Lake</t>
  </si>
  <si>
    <t>Golconda</t>
  </si>
  <si>
    <t>Tongue Point</t>
  </si>
  <si>
    <t>Grafton</t>
  </si>
  <si>
    <t>Trapper Creek</t>
  </si>
  <si>
    <t>Grand Rapids</t>
  </si>
  <si>
    <t>Treasure Island</t>
  </si>
  <si>
    <t>Great Onyx</t>
  </si>
  <si>
    <t>Treasure Lake</t>
  </si>
  <si>
    <t>Gulfport</t>
  </si>
  <si>
    <t>Tulsa</t>
  </si>
  <si>
    <t>Guthrie</t>
  </si>
  <si>
    <t>Turner</t>
  </si>
  <si>
    <t>Harpers Ferry</t>
  </si>
  <si>
    <t>Weber Basin</t>
  </si>
  <si>
    <t>Hawaii</t>
  </si>
  <si>
    <t>Westover</t>
  </si>
  <si>
    <t>Homestead</t>
  </si>
  <si>
    <t>Whitney Young</t>
  </si>
  <si>
    <t>Hubert H. Humphrey</t>
  </si>
  <si>
    <t>Wolf Creek</t>
  </si>
  <si>
    <t>Inland Empire</t>
  </si>
  <si>
    <t>Woodland</t>
  </si>
  <si>
    <t>Iroquois</t>
  </si>
  <si>
    <t>Woodstock</t>
  </si>
  <si>
    <t>Jacksonville</t>
  </si>
  <si>
    <t>Jacobs Creek</t>
  </si>
  <si>
    <t>Level</t>
  </si>
  <si>
    <t>Infl Adjusted to:</t>
  </si>
  <si>
    <t>U.S. DEPARTMENT OF LABOR</t>
  </si>
  <si>
    <t>OFFICE OF JOB CORPS</t>
  </si>
  <si>
    <t>(Budgetary Effective Date of Phase II Salary Increases)</t>
  </si>
  <si>
    <t>Minimum</t>
  </si>
  <si>
    <t>Maximum</t>
  </si>
  <si>
    <t>Employer-Paid Fringe Benefit Totals</t>
  </si>
  <si>
    <t>a) Benefits Sensitive to Base Salary (eg, FICA)</t>
  </si>
  <si>
    <t>b) Benefits Not Sensitive to Salary</t>
  </si>
  <si>
    <t>@100%</t>
  </si>
  <si>
    <t>@97%</t>
  </si>
  <si>
    <t>Infl Adj Factor:</t>
  </si>
  <si>
    <t>Geo Adj Factor:</t>
  </si>
  <si>
    <t>ADJUSTMENTS TO PHASE II LEVELS: TIME-BASED INFLATION &amp; GEOGRAPHIC LOCATION</t>
  </si>
  <si>
    <t>Midpoint (Used for Budgeting)</t>
  </si>
  <si>
    <t>Range</t>
  </si>
  <si>
    <t xml:space="preserve"> Recommended Salary Ranges: 97% Level As Of:</t>
  </si>
  <si>
    <t>Atterbury/Indy</t>
  </si>
  <si>
    <r>
      <t>For informational purposes only,</t>
    </r>
    <r>
      <rPr>
        <b/>
        <sz val="10"/>
        <rFont val="Arial"/>
        <family val="2"/>
      </rPr>
      <t xml:space="preserve"> provided below are the salary ranges and budgeting mid-points for each pay level.  These have been fully adjusted for inflation and geographic location.</t>
    </r>
  </si>
  <si>
    <t xml:space="preserve"> Budgeted Base  Salary+Fringe Costs</t>
  </si>
  <si>
    <t>Average Budgeted Base Compensation As % of DOL Recommended Level</t>
  </si>
  <si>
    <t>DOL Recommended Levels For Base Salary and Base Fringe Benefits (See Note 1 at End)</t>
  </si>
  <si>
    <t xml:space="preserve">Note 1:  For most position titles, the DOL-recommended levels will agree with those on the Phase II compensation data sheets that were distributed in August 2002.  However, there might be differences for some of the position titles.   This spreadsheet has not been designed to reflect special adjustments that were made as part of the Phase II exercise, such as: 1) the application of the 15% cap on yearly salary increases in the first two contract years covered by the Phase II exercise; 2) the hold-harmless feature for salaries that were already above the DOL-recommended levels.  Where such differences are noted, the Phase II levels should be regarded as the authoritative DOL guidance. </t>
  </si>
  <si>
    <t>It should also be understood that this spreadsheet should not be taken as a DOL-mandate to pay salaries and fringe benefits at the exact rates reflected in the "DOL-Recommended" column.  Instead, this spreadsheet has been desigend as an analytical tool that can be used by regional and contractor staff to identify and possibly research those instances where budgeted compensation rates are at substantial variance with the levels recommended by DOL.</t>
  </si>
  <si>
    <t>CENTER NAME.....................................................................................</t>
  </si>
  <si>
    <t>CONTRACTOR NAME..........................................................................</t>
  </si>
  <si>
    <t>CONTRACT NUMBER............................................................................</t>
  </si>
  <si>
    <t>avg days in year</t>
  </si>
  <si>
    <t>factor for addl infl this year</t>
  </si>
  <si>
    <t>days elapsed this year</t>
  </si>
  <si>
    <t>days elapsed this yr</t>
  </si>
  <si>
    <t>infl yr beginning</t>
  </si>
  <si>
    <t>years elapsed this yr</t>
  </si>
  <si>
    <t>cum infl thru prev yr</t>
  </si>
  <si>
    <t>Inflation Factors</t>
  </si>
  <si>
    <t xml:space="preserve">this yr inflation </t>
  </si>
  <si>
    <t>addl infl this year</t>
  </si>
  <si>
    <t>cum inflation thru prior year</t>
  </si>
  <si>
    <t xml:space="preserve">this year's inflation </t>
  </si>
  <si>
    <t>infl year start date</t>
  </si>
  <si>
    <t>D. GEOGRAPHIC ADJUSTOR FOR THIS CENTER (see DOL_sal tab)...........………………….</t>
  </si>
  <si>
    <t>E. Start Date of This Contract Year............................................................................................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</si>
</sst>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00"/>
    <numFmt numFmtId="168" formatCode="&quot;$&quot;#,##0.0_);\(&quot;$&quot;#,##0.0\)"/>
    <numFmt numFmtId="169" formatCode="mm/dd/yy"/>
    <numFmt numFmtId="170" formatCode="#,##0.0000_);\(#,##0.0000\)"/>
    <numFmt numFmtId="171" formatCode="&quot;$&quot;#,##0.0000_);\(&quot;$&quot;#,##0.0000\)"/>
    <numFmt numFmtId="172" formatCode="&quot;$&quot;#,##0"/>
    <numFmt numFmtId="173" formatCode="[$-409]dddd\,\ mmmm\ dd\,\ yyyy"/>
    <numFmt numFmtId="174" formatCode="mm/dd/yy;@"/>
    <numFmt numFmtId="175" formatCode="m/d/yy;@"/>
  </numFmts>
  <fonts count="45">
    <font>
      <sz val="10"/>
      <name val="Arial"/>
      <family val="0"/>
    </font>
    <font>
      <b/>
      <sz val="12"/>
      <name val="Arial"/>
      <family val="0"/>
    </font>
    <font>
      <b/>
      <sz val="10"/>
      <name val="Arial"/>
      <family val="0"/>
    </font>
    <font>
      <i/>
      <sz val="10"/>
      <name val="Arial"/>
      <family val="0"/>
    </font>
    <font>
      <b/>
      <sz val="14"/>
      <name val="Arial"/>
      <family val="0"/>
    </font>
    <font>
      <sz val="12"/>
      <name val="Arial"/>
      <family val="0"/>
    </font>
    <font>
      <b/>
      <sz val="16"/>
      <name val="Arial"/>
      <family val="0"/>
    </font>
    <font>
      <b/>
      <u val="single"/>
      <sz val="12"/>
      <name val="Arial"/>
      <family val="0"/>
    </font>
    <font>
      <sz val="8"/>
      <name val="Arial"/>
      <family val="0"/>
    </font>
    <font>
      <b/>
      <sz val="10"/>
      <color indexed="10"/>
      <name val="Arial"/>
      <family val="2"/>
    </font>
    <font>
      <b/>
      <sz val="10"/>
      <color indexed="9"/>
      <name val="Arial"/>
      <family val="2"/>
    </font>
    <font>
      <b/>
      <sz val="12"/>
      <color indexed="9"/>
      <name val="Arial"/>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4"/>
        <bgColor indexed="64"/>
      </patternFill>
    </fill>
    <fill>
      <patternFill patternType="solid">
        <fgColor indexed="34"/>
        <bgColor indexed="64"/>
      </patternFill>
    </fill>
    <fill>
      <patternFill patternType="solid">
        <fgColor indexed="13"/>
        <bgColor indexed="64"/>
      </patternFill>
    </fill>
    <fill>
      <patternFill patternType="solid">
        <fgColor indexed="42"/>
        <bgColor indexed="64"/>
      </patternFill>
    </fill>
    <fill>
      <patternFill patternType="solid">
        <fgColor indexed="13"/>
        <bgColor indexed="64"/>
      </patternFill>
    </fill>
    <fill>
      <patternFill patternType="solid">
        <fgColor indexed="10"/>
        <bgColor indexed="64"/>
      </patternFill>
    </fill>
    <fill>
      <patternFill patternType="solid">
        <fgColor indexed="10"/>
        <bgColor indexed="64"/>
      </patternFill>
    </fill>
    <fill>
      <patternFill patternType="solid">
        <fgColor indexed="4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style="thin"/>
      <right style="thin"/>
      <top style="thin"/>
      <bottom style="thin"/>
    </border>
    <border>
      <left>
        <color indexed="63"/>
      </left>
      <right style="thin">
        <color indexed="63"/>
      </right>
      <top style="thin">
        <color indexed="63"/>
      </top>
      <bottom>
        <color indexed="63"/>
      </bottom>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color indexed="63"/>
      </top>
      <bottom style="thin"/>
    </border>
    <border>
      <left style="medium"/>
      <right style="thin"/>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color indexed="63"/>
      </left>
      <right>
        <color indexed="63"/>
      </right>
      <top style="thin"/>
      <bottom style="thin"/>
    </border>
  </borders>
  <cellStyleXfs count="56">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62">
    <xf numFmtId="5" fontId="0" fillId="0" borderId="0" xfId="0" applyNumberFormat="1" applyAlignment="1">
      <alignment/>
    </xf>
    <xf numFmtId="0" fontId="0" fillId="0" borderId="0" xfId="0" applyNumberFormat="1" applyFont="1" applyFill="1" applyBorder="1" applyAlignment="1" applyProtection="1">
      <alignment/>
      <protection/>
    </xf>
    <xf numFmtId="5" fontId="2" fillId="0" borderId="0" xfId="0" applyNumberFormat="1" applyFont="1" applyFill="1" applyAlignment="1">
      <alignment/>
    </xf>
    <xf numFmtId="5" fontId="0" fillId="0" borderId="0" xfId="0" applyNumberFormat="1" applyAlignment="1">
      <alignment vertical="center"/>
    </xf>
    <xf numFmtId="5" fontId="0" fillId="0" borderId="0" xfId="0" applyNumberFormat="1" applyBorder="1" applyAlignment="1">
      <alignment horizontal="center"/>
    </xf>
    <xf numFmtId="5" fontId="2" fillId="0" borderId="0" xfId="0" applyNumberFormat="1" applyFont="1" applyFill="1" applyBorder="1" applyAlignment="1">
      <alignment horizontal="center"/>
    </xf>
    <xf numFmtId="0" fontId="2" fillId="0" borderId="0" xfId="0" applyNumberFormat="1" applyFont="1" applyFill="1" applyBorder="1" applyAlignment="1" applyProtection="1">
      <alignment/>
      <protection/>
    </xf>
    <xf numFmtId="164" fontId="0" fillId="0" borderId="0" xfId="0" applyNumberFormat="1" applyAlignment="1">
      <alignment/>
    </xf>
    <xf numFmtId="5" fontId="5" fillId="0" borderId="0" xfId="0" applyNumberFormat="1" applyFont="1" applyFill="1" applyAlignment="1">
      <alignment/>
    </xf>
    <xf numFmtId="5" fontId="0" fillId="0" borderId="0" xfId="0" applyNumberFormat="1" applyFont="1" applyFill="1" applyBorder="1" applyAlignment="1" applyProtection="1">
      <alignment/>
      <protection/>
    </xf>
    <xf numFmtId="5" fontId="5" fillId="0" borderId="0" xfId="0" applyNumberFormat="1" applyFont="1" applyFill="1" applyBorder="1" applyAlignment="1">
      <alignment horizontal="center"/>
    </xf>
    <xf numFmtId="5" fontId="0" fillId="0" borderId="0" xfId="0" applyNumberFormat="1" applyFill="1" applyAlignment="1">
      <alignment/>
    </xf>
    <xf numFmtId="5" fontId="2" fillId="0" borderId="0" xfId="0" applyNumberFormat="1" applyFont="1" applyFill="1" applyBorder="1" applyAlignment="1">
      <alignment/>
    </xf>
    <xf numFmtId="5" fontId="0" fillId="0" borderId="0" xfId="0" applyNumberFormat="1" applyBorder="1" applyAlignment="1">
      <alignment/>
    </xf>
    <xf numFmtId="5" fontId="0" fillId="0" borderId="0" xfId="0" applyNumberFormat="1" applyFill="1" applyBorder="1" applyAlignment="1">
      <alignment/>
    </xf>
    <xf numFmtId="5" fontId="0" fillId="0" borderId="0" xfId="0" applyNumberFormat="1" applyBorder="1" applyAlignment="1">
      <alignment vertical="center"/>
    </xf>
    <xf numFmtId="164" fontId="0" fillId="0" borderId="0" xfId="0" applyNumberFormat="1" applyBorder="1" applyAlignment="1">
      <alignment/>
    </xf>
    <xf numFmtId="5" fontId="2" fillId="0" borderId="10" xfId="0" applyNumberFormat="1" applyFont="1" applyFill="1" applyBorder="1" applyAlignment="1">
      <alignment/>
    </xf>
    <xf numFmtId="5" fontId="2" fillId="0" borderId="11" xfId="0" applyNumberFormat="1" applyFont="1" applyFill="1" applyBorder="1" applyAlignment="1">
      <alignment/>
    </xf>
    <xf numFmtId="5" fontId="2" fillId="0" borderId="12" xfId="0" applyNumberFormat="1" applyFont="1" applyFill="1" applyBorder="1" applyAlignment="1">
      <alignment/>
    </xf>
    <xf numFmtId="164" fontId="0" fillId="0" borderId="13" xfId="0" applyNumberFormat="1" applyBorder="1" applyAlignment="1">
      <alignment/>
    </xf>
    <xf numFmtId="164" fontId="2" fillId="0" borderId="14" xfId="0" applyNumberFormat="1" applyFont="1" applyFill="1" applyBorder="1" applyAlignment="1">
      <alignment horizontal="center" wrapText="1"/>
    </xf>
    <xf numFmtId="5" fontId="2" fillId="0" borderId="15" xfId="0" applyNumberFormat="1" applyFont="1" applyFill="1" applyBorder="1" applyAlignment="1">
      <alignment/>
    </xf>
    <xf numFmtId="5" fontId="0" fillId="0" borderId="16" xfId="0" applyNumberFormat="1" applyFill="1" applyBorder="1" applyAlignment="1">
      <alignment/>
    </xf>
    <xf numFmtId="5" fontId="0" fillId="0" borderId="17" xfId="0" applyNumberFormat="1" applyFill="1" applyBorder="1" applyAlignment="1">
      <alignment/>
    </xf>
    <xf numFmtId="5" fontId="0" fillId="0" borderId="18" xfId="0" applyNumberFormat="1" applyFill="1" applyBorder="1" applyAlignment="1">
      <alignment/>
    </xf>
    <xf numFmtId="5" fontId="0" fillId="0" borderId="19" xfId="0" applyNumberFormat="1" applyBorder="1" applyAlignment="1">
      <alignment/>
    </xf>
    <xf numFmtId="5" fontId="1" fillId="0" borderId="12" xfId="0" applyNumberFormat="1" applyFont="1" applyFill="1" applyBorder="1" applyAlignment="1">
      <alignment horizontal="center"/>
    </xf>
    <xf numFmtId="5" fontId="2" fillId="0" borderId="16" xfId="0" applyNumberFormat="1" applyFont="1" applyFill="1" applyBorder="1" applyAlignment="1">
      <alignment/>
    </xf>
    <xf numFmtId="164" fontId="0" fillId="0" borderId="16" xfId="0" applyNumberFormat="1" applyBorder="1" applyAlignment="1">
      <alignment/>
    </xf>
    <xf numFmtId="5" fontId="0" fillId="0" borderId="16" xfId="0" applyNumberFormat="1" applyBorder="1" applyAlignment="1">
      <alignment/>
    </xf>
    <xf numFmtId="5" fontId="0" fillId="0" borderId="10" xfId="0" applyNumberFormat="1" applyFill="1" applyBorder="1" applyAlignment="1">
      <alignment/>
    </xf>
    <xf numFmtId="5" fontId="1" fillId="0" borderId="0" xfId="0" applyNumberFormat="1" applyFont="1" applyFill="1" applyBorder="1" applyAlignment="1">
      <alignment/>
    </xf>
    <xf numFmtId="5" fontId="5" fillId="0" borderId="0" xfId="0" applyNumberFormat="1" applyFont="1" applyFill="1" applyBorder="1" applyAlignment="1">
      <alignment/>
    </xf>
    <xf numFmtId="164" fontId="5" fillId="0" borderId="0" xfId="0" applyNumberFormat="1" applyFont="1" applyFill="1" applyBorder="1" applyAlignment="1">
      <alignment/>
    </xf>
    <xf numFmtId="5" fontId="5" fillId="0" borderId="0" xfId="0" applyNumberFormat="1" applyFont="1" applyBorder="1" applyAlignment="1">
      <alignment/>
    </xf>
    <xf numFmtId="5" fontId="5" fillId="0" borderId="11" xfId="0" applyNumberFormat="1" applyFont="1" applyFill="1" applyBorder="1" applyAlignment="1">
      <alignment/>
    </xf>
    <xf numFmtId="5" fontId="0" fillId="0" borderId="17" xfId="0" applyNumberFormat="1" applyBorder="1" applyAlignment="1">
      <alignment/>
    </xf>
    <xf numFmtId="5" fontId="0" fillId="0" borderId="11" xfId="0" applyNumberFormat="1" applyFill="1" applyBorder="1" applyAlignment="1">
      <alignment/>
    </xf>
    <xf numFmtId="5" fontId="5" fillId="0" borderId="17" xfId="0" applyNumberFormat="1" applyFont="1" applyFill="1" applyBorder="1" applyAlignment="1">
      <alignment/>
    </xf>
    <xf numFmtId="5" fontId="0" fillId="0" borderId="18" xfId="0" applyNumberFormat="1" applyBorder="1" applyAlignment="1">
      <alignment/>
    </xf>
    <xf numFmtId="5" fontId="2" fillId="0" borderId="19" xfId="0" applyNumberFormat="1" applyFont="1" applyBorder="1" applyAlignment="1">
      <alignment/>
    </xf>
    <xf numFmtId="5" fontId="2" fillId="0" borderId="18" xfId="0" applyNumberFormat="1" applyFont="1" applyFill="1" applyBorder="1" applyAlignment="1">
      <alignment/>
    </xf>
    <xf numFmtId="164" fontId="2" fillId="0" borderId="19" xfId="0" applyNumberFormat="1" applyFont="1" applyBorder="1" applyAlignment="1">
      <alignment horizontal="center"/>
    </xf>
    <xf numFmtId="5" fontId="2" fillId="0" borderId="19" xfId="0" applyNumberFormat="1" applyFont="1" applyBorder="1" applyAlignment="1">
      <alignment horizontal="center"/>
    </xf>
    <xf numFmtId="5" fontId="1" fillId="0" borderId="0" xfId="0" applyNumberFormat="1" applyFont="1" applyBorder="1" applyAlignment="1">
      <alignment/>
    </xf>
    <xf numFmtId="164" fontId="5" fillId="0" borderId="0" xfId="0" applyNumberFormat="1" applyFont="1" applyBorder="1" applyAlignment="1">
      <alignment/>
    </xf>
    <xf numFmtId="5" fontId="1" fillId="0" borderId="19" xfId="0" applyNumberFormat="1" applyFont="1" applyBorder="1" applyAlignment="1">
      <alignment/>
    </xf>
    <xf numFmtId="5" fontId="1" fillId="0" borderId="0" xfId="0" applyNumberFormat="1" applyFont="1" applyBorder="1" applyAlignment="1">
      <alignment horizontal="center"/>
    </xf>
    <xf numFmtId="5" fontId="5" fillId="0" borderId="19" xfId="0" applyNumberFormat="1" applyFont="1" applyBorder="1" applyAlignment="1">
      <alignment/>
    </xf>
    <xf numFmtId="5" fontId="5" fillId="0" borderId="19" xfId="0" applyNumberFormat="1" applyFont="1" applyFill="1" applyBorder="1" applyAlignment="1" applyProtection="1">
      <alignment/>
      <protection/>
    </xf>
    <xf numFmtId="5" fontId="1" fillId="0" borderId="12" xfId="0" applyNumberFormat="1" applyFont="1" applyFill="1" applyBorder="1" applyAlignment="1">
      <alignment/>
    </xf>
    <xf numFmtId="5" fontId="5" fillId="0" borderId="16" xfId="0" applyNumberFormat="1" applyFont="1" applyBorder="1" applyAlignment="1">
      <alignment/>
    </xf>
    <xf numFmtId="5" fontId="1" fillId="0" borderId="0" xfId="0" applyNumberFormat="1" applyFont="1" applyBorder="1" applyAlignment="1">
      <alignment horizontal="left" indent="1"/>
    </xf>
    <xf numFmtId="5" fontId="1" fillId="0" borderId="17" xfId="0" applyNumberFormat="1" applyFont="1" applyFill="1" applyBorder="1" applyAlignment="1">
      <alignment horizontal="center"/>
    </xf>
    <xf numFmtId="5" fontId="1" fillId="0" borderId="18" xfId="0" applyNumberFormat="1" applyFont="1" applyFill="1" applyBorder="1" applyAlignment="1">
      <alignment horizontal="center"/>
    </xf>
    <xf numFmtId="164" fontId="1" fillId="0" borderId="20" xfId="0" applyNumberFormat="1" applyFont="1" applyFill="1" applyBorder="1" applyAlignment="1">
      <alignment horizontal="center" wrapText="1"/>
    </xf>
    <xf numFmtId="5" fontId="5" fillId="0" borderId="10" xfId="0" applyNumberFormat="1" applyFont="1" applyBorder="1" applyAlignment="1">
      <alignment/>
    </xf>
    <xf numFmtId="5" fontId="1" fillId="0" borderId="13" xfId="0" applyNumberFormat="1" applyFont="1" applyFill="1" applyBorder="1" applyAlignment="1">
      <alignment horizontal="center"/>
    </xf>
    <xf numFmtId="5" fontId="1" fillId="0" borderId="21" xfId="0" applyNumberFormat="1" applyFont="1" applyFill="1" applyBorder="1" applyAlignment="1">
      <alignment horizontal="left"/>
    </xf>
    <xf numFmtId="5" fontId="1" fillId="0" borderId="22" xfId="0" applyNumberFormat="1" applyFont="1" applyFill="1" applyBorder="1" applyAlignment="1">
      <alignment horizontal="center"/>
    </xf>
    <xf numFmtId="5" fontId="1" fillId="0" borderId="23" xfId="0" applyNumberFormat="1" applyFont="1" applyFill="1" applyBorder="1" applyAlignment="1">
      <alignment horizontal="center"/>
    </xf>
    <xf numFmtId="165" fontId="1" fillId="33" borderId="21" xfId="0" applyNumberFormat="1" applyFont="1" applyFill="1" applyBorder="1" applyAlignment="1">
      <alignment horizontal="center"/>
    </xf>
    <xf numFmtId="5" fontId="1" fillId="0" borderId="20" xfId="0" applyNumberFormat="1" applyFont="1" applyFill="1" applyBorder="1" applyAlignment="1">
      <alignment horizontal="center"/>
    </xf>
    <xf numFmtId="165" fontId="1" fillId="0" borderId="24" xfId="0" applyNumberFormat="1" applyFont="1" applyFill="1" applyBorder="1" applyAlignment="1">
      <alignment horizontal="center"/>
    </xf>
    <xf numFmtId="5" fontId="1" fillId="0" borderId="24" xfId="0" applyNumberFormat="1" applyFont="1" applyFill="1" applyBorder="1" applyAlignment="1">
      <alignment horizontal="center" wrapText="1"/>
    </xf>
    <xf numFmtId="5" fontId="1" fillId="0" borderId="24" xfId="0" applyNumberFormat="1" applyFont="1" applyBorder="1" applyAlignment="1">
      <alignment horizontal="center" wrapText="1"/>
    </xf>
    <xf numFmtId="5" fontId="5" fillId="0" borderId="0" xfId="0" applyNumberFormat="1" applyFont="1" applyBorder="1" applyAlignment="1">
      <alignment horizontal="center"/>
    </xf>
    <xf numFmtId="164" fontId="5" fillId="0" borderId="0" xfId="0" applyNumberFormat="1" applyFont="1" applyBorder="1" applyAlignment="1">
      <alignment horizontal="center"/>
    </xf>
    <xf numFmtId="5" fontId="5" fillId="0" borderId="0" xfId="0" applyNumberFormat="1" applyFont="1" applyFill="1" applyBorder="1" applyAlignment="1" applyProtection="1">
      <alignment/>
      <protection/>
    </xf>
    <xf numFmtId="0" fontId="5" fillId="0" borderId="0" xfId="0" applyFont="1" applyBorder="1" applyAlignment="1">
      <alignment/>
    </xf>
    <xf numFmtId="5" fontId="7" fillId="0" borderId="0" xfId="0" applyNumberFormat="1" applyFont="1" applyFill="1" applyBorder="1" applyAlignment="1">
      <alignment/>
    </xf>
    <xf numFmtId="5" fontId="5" fillId="0" borderId="11" xfId="0" applyNumberFormat="1" applyFont="1" applyBorder="1" applyAlignment="1">
      <alignment/>
    </xf>
    <xf numFmtId="5" fontId="1" fillId="0" borderId="0" xfId="0" applyNumberFormat="1" applyFont="1" applyFill="1" applyBorder="1" applyAlignment="1">
      <alignment horizontal="center"/>
    </xf>
    <xf numFmtId="5" fontId="1" fillId="0" borderId="25" xfId="0" applyNumberFormat="1" applyFont="1" applyFill="1" applyBorder="1" applyAlignment="1">
      <alignment horizontal="left" vertical="top" wrapText="1"/>
    </xf>
    <xf numFmtId="5" fontId="5" fillId="0" borderId="26" xfId="0" applyNumberFormat="1" applyFont="1" applyFill="1" applyBorder="1" applyAlignment="1">
      <alignment horizontal="center"/>
    </xf>
    <xf numFmtId="5" fontId="5" fillId="0" borderId="19" xfId="0" applyNumberFormat="1" applyFont="1" applyBorder="1" applyAlignment="1">
      <alignment horizontal="center"/>
    </xf>
    <xf numFmtId="5" fontId="5" fillId="0" borderId="12" xfId="0" applyNumberFormat="1" applyFont="1" applyFill="1" applyBorder="1" applyAlignment="1">
      <alignment/>
    </xf>
    <xf numFmtId="5" fontId="1" fillId="0" borderId="0" xfId="0" applyNumberFormat="1" applyFont="1" applyFill="1" applyAlignment="1">
      <alignment/>
    </xf>
    <xf numFmtId="5" fontId="5" fillId="0" borderId="0" xfId="0" applyNumberFormat="1" applyFont="1" applyAlignment="1">
      <alignment/>
    </xf>
    <xf numFmtId="164" fontId="5" fillId="0" borderId="0" xfId="0" applyNumberFormat="1" applyFont="1" applyAlignment="1">
      <alignment horizontal="center"/>
    </xf>
    <xf numFmtId="5" fontId="5" fillId="0" borderId="0" xfId="0" applyNumberFormat="1" applyFont="1" applyAlignment="1">
      <alignment horizontal="center"/>
    </xf>
    <xf numFmtId="164" fontId="5" fillId="0" borderId="0" xfId="0" applyNumberFormat="1" applyFont="1" applyAlignment="1">
      <alignment/>
    </xf>
    <xf numFmtId="5" fontId="1" fillId="0" borderId="27" xfId="0" applyNumberFormat="1" applyFont="1" applyFill="1" applyBorder="1" applyAlignment="1">
      <alignment/>
    </xf>
    <xf numFmtId="5" fontId="5" fillId="0" borderId="0" xfId="0" applyNumberFormat="1" applyFont="1" applyBorder="1" applyAlignment="1">
      <alignment horizontal="right" indent="1"/>
    </xf>
    <xf numFmtId="5" fontId="5" fillId="0" borderId="28" xfId="0" applyNumberFormat="1" applyFont="1" applyFill="1" applyBorder="1" applyAlignment="1">
      <alignment horizontal="right" indent="1"/>
    </xf>
    <xf numFmtId="5" fontId="5" fillId="0" borderId="0" xfId="0" applyNumberFormat="1" applyFont="1" applyFill="1" applyBorder="1" applyAlignment="1">
      <alignment horizontal="right" indent="1"/>
    </xf>
    <xf numFmtId="5" fontId="5" fillId="0" borderId="19" xfId="0" applyNumberFormat="1" applyFont="1" applyBorder="1" applyAlignment="1">
      <alignment horizontal="right" indent="1"/>
    </xf>
    <xf numFmtId="5" fontId="5" fillId="0" borderId="0" xfId="0" applyNumberFormat="1" applyFont="1" applyAlignment="1">
      <alignment horizontal="right" indent="1"/>
    </xf>
    <xf numFmtId="5" fontId="5" fillId="0" borderId="0" xfId="0" applyNumberFormat="1" applyFont="1" applyFill="1" applyBorder="1" applyAlignment="1" applyProtection="1">
      <alignment horizontal="right" indent="1"/>
      <protection/>
    </xf>
    <xf numFmtId="5" fontId="1" fillId="0" borderId="0" xfId="0" applyNumberFormat="1" applyFont="1" applyFill="1" applyBorder="1" applyAlignment="1" applyProtection="1">
      <alignment horizontal="right" indent="1"/>
      <protection/>
    </xf>
    <xf numFmtId="164" fontId="1" fillId="34" borderId="27" xfId="0" applyNumberFormat="1" applyFont="1" applyFill="1" applyBorder="1" applyAlignment="1">
      <alignment horizontal="center"/>
    </xf>
    <xf numFmtId="5" fontId="1" fillId="34" borderId="27" xfId="0" applyNumberFormat="1" applyFont="1" applyFill="1" applyBorder="1" applyAlignment="1">
      <alignment horizontal="right" indent="1"/>
    </xf>
    <xf numFmtId="165" fontId="1" fillId="33" borderId="27" xfId="0" applyNumberFormat="1" applyFont="1" applyFill="1" applyBorder="1" applyAlignment="1">
      <alignment horizontal="right" indent="1"/>
    </xf>
    <xf numFmtId="5" fontId="5" fillId="0" borderId="0" xfId="0" applyNumberFormat="1" applyFont="1" applyBorder="1" applyAlignment="1">
      <alignment horizontal="left" indent="1"/>
    </xf>
    <xf numFmtId="9" fontId="1" fillId="34" borderId="27" xfId="0" applyNumberFormat="1" applyFont="1" applyFill="1" applyBorder="1" applyAlignment="1">
      <alignment horizontal="center"/>
    </xf>
    <xf numFmtId="5" fontId="1" fillId="0" borderId="0" xfId="0" applyNumberFormat="1" applyFont="1" applyBorder="1" applyAlignment="1">
      <alignment/>
    </xf>
    <xf numFmtId="5" fontId="1" fillId="0" borderId="0" xfId="0" applyNumberFormat="1" applyFont="1" applyFill="1" applyBorder="1" applyAlignment="1">
      <alignment horizontal="right" indent="1"/>
    </xf>
    <xf numFmtId="5" fontId="1" fillId="33" borderId="27" xfId="0" applyNumberFormat="1" applyFont="1" applyFill="1" applyBorder="1" applyAlignment="1">
      <alignment/>
    </xf>
    <xf numFmtId="5" fontId="1" fillId="35" borderId="27" xfId="0" applyNumberFormat="1" applyFont="1" applyFill="1" applyBorder="1" applyAlignment="1">
      <alignment horizontal="right" indent="1"/>
    </xf>
    <xf numFmtId="5" fontId="1" fillId="0" borderId="0" xfId="0" applyNumberFormat="1" applyFont="1" applyFill="1" applyBorder="1" applyAlignment="1">
      <alignment horizontal="right" indent="1"/>
    </xf>
    <xf numFmtId="9" fontId="1" fillId="0" borderId="0" xfId="0" applyNumberFormat="1" applyFont="1" applyFill="1" applyBorder="1" applyAlignment="1">
      <alignment horizontal="center"/>
    </xf>
    <xf numFmtId="5" fontId="1" fillId="34" borderId="27" xfId="0" applyNumberFormat="1" applyFont="1" applyFill="1" applyBorder="1" applyAlignment="1">
      <alignment horizontal="right" indent="1"/>
    </xf>
    <xf numFmtId="1" fontId="1" fillId="35" borderId="27" xfId="0" applyNumberFormat="1" applyFont="1" applyFill="1" applyBorder="1" applyAlignment="1">
      <alignment horizontal="center"/>
    </xf>
    <xf numFmtId="5" fontId="1" fillId="0" borderId="16" xfId="0" applyNumberFormat="1" applyFont="1" applyFill="1" applyBorder="1" applyAlignment="1">
      <alignment/>
    </xf>
    <xf numFmtId="164" fontId="5" fillId="0" borderId="16" xfId="0" applyNumberFormat="1" applyFont="1" applyBorder="1" applyAlignment="1">
      <alignment horizontal="center"/>
    </xf>
    <xf numFmtId="5" fontId="5" fillId="0" borderId="16" xfId="0" applyNumberFormat="1" applyFont="1" applyBorder="1" applyAlignment="1">
      <alignment horizontal="right" indent="1"/>
    </xf>
    <xf numFmtId="5" fontId="5" fillId="0" borderId="16" xfId="0" applyNumberFormat="1" applyFont="1" applyBorder="1" applyAlignment="1">
      <alignment horizontal="center"/>
    </xf>
    <xf numFmtId="5" fontId="5" fillId="0" borderId="10" xfId="0" applyNumberFormat="1" applyFont="1" applyFill="1" applyBorder="1" applyAlignment="1">
      <alignment/>
    </xf>
    <xf numFmtId="164" fontId="5" fillId="0" borderId="0" xfId="0" applyNumberFormat="1" applyFont="1" applyFill="1" applyBorder="1" applyAlignment="1">
      <alignment horizontal="center"/>
    </xf>
    <xf numFmtId="0" fontId="0" fillId="0" borderId="17" xfId="0" applyBorder="1" applyAlignment="1">
      <alignment/>
    </xf>
    <xf numFmtId="9" fontId="5" fillId="0" borderId="0" xfId="0" applyNumberFormat="1" applyFont="1" applyFill="1" applyBorder="1" applyAlignment="1">
      <alignment horizontal="center"/>
    </xf>
    <xf numFmtId="5" fontId="1" fillId="0" borderId="0" xfId="0" applyNumberFormat="1" applyFont="1" applyBorder="1" applyAlignment="1">
      <alignment horizontal="right" indent="1"/>
    </xf>
    <xf numFmtId="164" fontId="1" fillId="0" borderId="0" xfId="0" applyNumberFormat="1" applyFont="1" applyBorder="1" applyAlignment="1">
      <alignment horizontal="center"/>
    </xf>
    <xf numFmtId="5" fontId="0" fillId="0" borderId="15" xfId="0" applyNumberFormat="1" applyBorder="1" applyAlignment="1">
      <alignment/>
    </xf>
    <xf numFmtId="5" fontId="1" fillId="0" borderId="17" xfId="0" applyNumberFormat="1" applyFont="1" applyFill="1" applyBorder="1" applyAlignment="1">
      <alignment/>
    </xf>
    <xf numFmtId="5" fontId="1" fillId="0" borderId="11" xfId="0" applyNumberFormat="1" applyFont="1" applyFill="1" applyBorder="1" applyAlignment="1">
      <alignment/>
    </xf>
    <xf numFmtId="5" fontId="1" fillId="0" borderId="0" xfId="0" applyNumberFormat="1" applyFont="1" applyBorder="1" applyAlignment="1">
      <alignment horizontal="center"/>
    </xf>
    <xf numFmtId="5" fontId="5" fillId="0" borderId="18" xfId="0" applyNumberFormat="1" applyFont="1" applyFill="1" applyBorder="1" applyAlignment="1">
      <alignment/>
    </xf>
    <xf numFmtId="5" fontId="1" fillId="0" borderId="19" xfId="0" applyNumberFormat="1" applyFont="1" applyFill="1" applyBorder="1" applyAlignment="1">
      <alignment/>
    </xf>
    <xf numFmtId="5" fontId="5" fillId="0" borderId="19" xfId="0" applyNumberFormat="1" applyFont="1" applyFill="1" applyBorder="1" applyAlignment="1">
      <alignment horizontal="center"/>
    </xf>
    <xf numFmtId="5" fontId="5" fillId="0" borderId="19" xfId="0" applyNumberFormat="1" applyFont="1" applyFill="1" applyBorder="1" applyAlignment="1">
      <alignment horizontal="right" indent="1"/>
    </xf>
    <xf numFmtId="5" fontId="1" fillId="0" borderId="19" xfId="0" applyNumberFormat="1" applyFont="1" applyFill="1" applyBorder="1" applyAlignment="1">
      <alignment horizontal="right" indent="1"/>
    </xf>
    <xf numFmtId="5" fontId="5" fillId="0" borderId="19" xfId="0" applyNumberFormat="1" applyFont="1" applyFill="1" applyBorder="1" applyAlignment="1" applyProtection="1">
      <alignment horizontal="right" indent="1"/>
      <protection/>
    </xf>
    <xf numFmtId="5" fontId="5" fillId="0" borderId="15" xfId="0" applyNumberFormat="1" applyFont="1" applyFill="1" applyBorder="1" applyAlignment="1">
      <alignment/>
    </xf>
    <xf numFmtId="5" fontId="5" fillId="0" borderId="16" xfId="0" applyNumberFormat="1" applyFont="1" applyFill="1" applyBorder="1" applyAlignment="1">
      <alignment horizontal="center"/>
    </xf>
    <xf numFmtId="5" fontId="5" fillId="0" borderId="16" xfId="0" applyNumberFormat="1" applyFont="1" applyFill="1" applyBorder="1" applyAlignment="1">
      <alignment horizontal="right" indent="1"/>
    </xf>
    <xf numFmtId="5" fontId="1" fillId="0" borderId="16" xfId="0" applyNumberFormat="1" applyFont="1" applyFill="1" applyBorder="1" applyAlignment="1">
      <alignment horizontal="right" indent="1"/>
    </xf>
    <xf numFmtId="5" fontId="5" fillId="0" borderId="16" xfId="0" applyNumberFormat="1" applyFont="1" applyFill="1" applyBorder="1" applyAlignment="1" applyProtection="1">
      <alignment horizontal="right" indent="1"/>
      <protection/>
    </xf>
    <xf numFmtId="5" fontId="1" fillId="36" borderId="27" xfId="0" applyNumberFormat="1" applyFont="1" applyFill="1" applyBorder="1" applyAlignment="1" applyProtection="1">
      <alignment wrapText="1"/>
      <protection locked="0"/>
    </xf>
    <xf numFmtId="5" fontId="1" fillId="36" borderId="29" xfId="0" applyNumberFormat="1" applyFont="1" applyFill="1" applyBorder="1" applyAlignment="1" applyProtection="1">
      <alignment wrapText="1"/>
      <protection locked="0"/>
    </xf>
    <xf numFmtId="164" fontId="1" fillId="36" borderId="27" xfId="0" applyNumberFormat="1" applyFont="1" applyFill="1" applyBorder="1" applyAlignment="1" applyProtection="1">
      <alignment horizontal="center"/>
      <protection locked="0"/>
    </xf>
    <xf numFmtId="5" fontId="1" fillId="36" borderId="27" xfId="0" applyNumberFormat="1" applyFont="1" applyFill="1" applyBorder="1" applyAlignment="1" applyProtection="1">
      <alignment horizontal="right" indent="1"/>
      <protection locked="0"/>
    </xf>
    <xf numFmtId="164" fontId="1" fillId="36" borderId="27" xfId="0" applyNumberFormat="1" applyFont="1" applyFill="1" applyBorder="1" applyAlignment="1" applyProtection="1">
      <alignment/>
      <protection locked="0"/>
    </xf>
    <xf numFmtId="1" fontId="1" fillId="36" borderId="27" xfId="0" applyNumberFormat="1" applyFont="1" applyFill="1" applyBorder="1" applyAlignment="1" applyProtection="1">
      <alignment horizontal="center"/>
      <protection locked="0"/>
    </xf>
    <xf numFmtId="5" fontId="1" fillId="36" borderId="27" xfId="0" applyNumberFormat="1" applyFont="1" applyFill="1" applyBorder="1" applyAlignment="1" applyProtection="1">
      <alignment horizontal="right" indent="1"/>
      <protection locked="0"/>
    </xf>
    <xf numFmtId="5" fontId="0" fillId="0" borderId="0" xfId="0" applyNumberFormat="1" applyAlignment="1">
      <alignment horizontal="center"/>
    </xf>
    <xf numFmtId="5" fontId="0" fillId="0" borderId="0" xfId="0" applyNumberFormat="1" applyFill="1" applyAlignment="1">
      <alignment horizontal="center"/>
    </xf>
    <xf numFmtId="5" fontId="0" fillId="0" borderId="0" xfId="0" applyNumberFormat="1" applyFill="1" applyBorder="1" applyAlignment="1">
      <alignment horizontal="center"/>
    </xf>
    <xf numFmtId="37" fontId="2" fillId="35" borderId="30" xfId="0" applyNumberFormat="1" applyFont="1" applyFill="1" applyBorder="1" applyAlignment="1">
      <alignment horizontal="center"/>
    </xf>
    <xf numFmtId="5" fontId="2" fillId="35" borderId="27" xfId="0" applyNumberFormat="1" applyFont="1" applyFill="1" applyBorder="1" applyAlignment="1">
      <alignment horizontal="center"/>
    </xf>
    <xf numFmtId="5" fontId="2" fillId="35" borderId="31" xfId="0" applyNumberFormat="1" applyFont="1" applyFill="1" applyBorder="1" applyAlignment="1">
      <alignment horizontal="center"/>
    </xf>
    <xf numFmtId="37" fontId="2" fillId="35" borderId="32" xfId="0" applyNumberFormat="1" applyFont="1" applyFill="1" applyBorder="1" applyAlignment="1">
      <alignment horizontal="center"/>
    </xf>
    <xf numFmtId="5" fontId="2" fillId="35" borderId="29" xfId="0" applyNumberFormat="1" applyFont="1" applyFill="1" applyBorder="1" applyAlignment="1">
      <alignment horizontal="center"/>
    </xf>
    <xf numFmtId="5" fontId="2" fillId="35" borderId="33" xfId="0" applyNumberFormat="1" applyFont="1" applyFill="1" applyBorder="1" applyAlignment="1">
      <alignment horizontal="center"/>
    </xf>
    <xf numFmtId="5" fontId="2" fillId="0" borderId="17" xfId="0" applyNumberFormat="1" applyFont="1" applyBorder="1" applyAlignment="1">
      <alignment horizontal="center"/>
    </xf>
    <xf numFmtId="5" fontId="2" fillId="0" borderId="11" xfId="0" applyNumberFormat="1" applyFont="1" applyBorder="1" applyAlignment="1">
      <alignment horizontal="center"/>
    </xf>
    <xf numFmtId="169" fontId="2" fillId="35" borderId="24" xfId="0" applyNumberFormat="1" applyFont="1" applyFill="1" applyBorder="1" applyAlignment="1">
      <alignment horizontal="center"/>
    </xf>
    <xf numFmtId="5" fontId="2" fillId="35" borderId="34" xfId="0" applyNumberFormat="1" applyFont="1" applyFill="1" applyBorder="1" applyAlignment="1">
      <alignment horizontal="center"/>
    </xf>
    <xf numFmtId="5" fontId="2" fillId="0" borderId="24" xfId="0" applyNumberFormat="1" applyFont="1" applyBorder="1" applyAlignment="1" quotePrefix="1">
      <alignment horizontal="center"/>
    </xf>
    <xf numFmtId="37" fontId="2" fillId="35" borderId="35" xfId="0" applyNumberFormat="1" applyFont="1" applyFill="1" applyBorder="1" applyAlignment="1">
      <alignment horizontal="center"/>
    </xf>
    <xf numFmtId="5" fontId="2" fillId="0" borderId="24" xfId="0" applyNumberFormat="1" applyFont="1" applyBorder="1" applyAlignment="1">
      <alignment horizontal="center"/>
    </xf>
    <xf numFmtId="5" fontId="2" fillId="0" borderId="36" xfId="0" applyNumberFormat="1" applyFont="1" applyBorder="1" applyAlignment="1">
      <alignment vertical="center"/>
    </xf>
    <xf numFmtId="5" fontId="0" fillId="0" borderId="10" xfId="0" applyNumberFormat="1" applyBorder="1" applyAlignment="1">
      <alignment/>
    </xf>
    <xf numFmtId="5" fontId="2" fillId="0" borderId="30" xfId="0" applyNumberFormat="1" applyFont="1" applyBorder="1" applyAlignment="1">
      <alignment/>
    </xf>
    <xf numFmtId="5" fontId="2" fillId="0" borderId="32" xfId="0" applyNumberFormat="1" applyFont="1" applyBorder="1" applyAlignment="1">
      <alignment/>
    </xf>
    <xf numFmtId="5" fontId="2" fillId="0" borderId="24" xfId="0" applyNumberFormat="1" applyFont="1" applyBorder="1" applyAlignment="1">
      <alignment horizontal="center" wrapText="1"/>
    </xf>
    <xf numFmtId="0" fontId="2" fillId="0" borderId="24" xfId="0" applyNumberFormat="1" applyFont="1" applyFill="1" applyBorder="1" applyAlignment="1" applyProtection="1">
      <alignment horizontal="center"/>
      <protection/>
    </xf>
    <xf numFmtId="37" fontId="0" fillId="0" borderId="15" xfId="0" applyNumberFormat="1" applyBorder="1" applyAlignment="1">
      <alignment horizontal="center"/>
    </xf>
    <xf numFmtId="5" fontId="0" fillId="0" borderId="16" xfId="0" applyNumberFormat="1" applyBorder="1" applyAlignment="1">
      <alignment horizontal="center"/>
    </xf>
    <xf numFmtId="0" fontId="0" fillId="0" borderId="16" xfId="0" applyNumberFormat="1" applyFont="1" applyFill="1" applyBorder="1" applyAlignment="1" applyProtection="1">
      <alignment/>
      <protection/>
    </xf>
    <xf numFmtId="9" fontId="2" fillId="35" borderId="31" xfId="0" applyNumberFormat="1" applyFont="1" applyFill="1" applyBorder="1" applyAlignment="1">
      <alignment horizontal="center"/>
    </xf>
    <xf numFmtId="9" fontId="2" fillId="35" borderId="33" xfId="0" applyNumberFormat="1" applyFont="1" applyFill="1" applyBorder="1" applyAlignment="1">
      <alignment horizontal="center"/>
    </xf>
    <xf numFmtId="169" fontId="2" fillId="35" borderId="37" xfId="0" applyNumberFormat="1" applyFont="1" applyFill="1" applyBorder="1" applyAlignment="1">
      <alignment/>
    </xf>
    <xf numFmtId="170" fontId="2" fillId="35" borderId="38" xfId="0" applyNumberFormat="1" applyFont="1" applyFill="1" applyBorder="1" applyAlignment="1">
      <alignment/>
    </xf>
    <xf numFmtId="165" fontId="2" fillId="35" borderId="39" xfId="0" applyNumberFormat="1" applyFont="1" applyFill="1" applyBorder="1" applyAlignment="1">
      <alignment/>
    </xf>
    <xf numFmtId="164" fontId="1" fillId="36" borderId="40" xfId="0" applyNumberFormat="1" applyFont="1" applyFill="1" applyBorder="1" applyAlignment="1" applyProtection="1">
      <alignment wrapText="1"/>
      <protection locked="0"/>
    </xf>
    <xf numFmtId="165" fontId="1" fillId="36" borderId="40" xfId="0" applyNumberFormat="1" applyFont="1" applyFill="1" applyBorder="1" applyAlignment="1" applyProtection="1">
      <alignment horizontal="right"/>
      <protection locked="0"/>
    </xf>
    <xf numFmtId="165" fontId="0" fillId="0" borderId="0" xfId="0" applyNumberFormat="1" applyAlignment="1">
      <alignment/>
    </xf>
    <xf numFmtId="1" fontId="2" fillId="0" borderId="0" xfId="0" applyNumberFormat="1" applyFont="1" applyAlignment="1">
      <alignment horizontal="center"/>
    </xf>
    <xf numFmtId="165" fontId="2" fillId="0" borderId="0" xfId="0" applyNumberFormat="1" applyFont="1" applyAlignment="1">
      <alignment/>
    </xf>
    <xf numFmtId="165" fontId="2" fillId="0" borderId="0" xfId="0" applyNumberFormat="1" applyFont="1" applyAlignment="1">
      <alignment horizontal="center"/>
    </xf>
    <xf numFmtId="1" fontId="2" fillId="0" borderId="15" xfId="0" applyNumberFormat="1" applyFont="1" applyBorder="1" applyAlignment="1">
      <alignment horizontal="center"/>
    </xf>
    <xf numFmtId="165" fontId="2" fillId="0" borderId="10" xfId="0" applyNumberFormat="1" applyFont="1" applyBorder="1" applyAlignment="1">
      <alignment/>
    </xf>
    <xf numFmtId="165" fontId="2" fillId="0" borderId="13" xfId="0" applyNumberFormat="1" applyFont="1" applyBorder="1" applyAlignment="1">
      <alignment horizontal="center" wrapText="1"/>
    </xf>
    <xf numFmtId="1" fontId="2" fillId="0" borderId="27" xfId="0" applyNumberFormat="1" applyFont="1" applyBorder="1" applyAlignment="1">
      <alignment horizontal="center"/>
    </xf>
    <xf numFmtId="165" fontId="2" fillId="0" borderId="27" xfId="0" applyNumberFormat="1" applyFont="1" applyBorder="1" applyAlignment="1">
      <alignment/>
    </xf>
    <xf numFmtId="1" fontId="2" fillId="0" borderId="36" xfId="0" applyNumberFormat="1" applyFont="1" applyBorder="1" applyAlignment="1">
      <alignment horizontal="center"/>
    </xf>
    <xf numFmtId="165" fontId="2" fillId="0" borderId="41" xfId="0" applyNumberFormat="1" applyFont="1" applyBorder="1" applyAlignment="1">
      <alignment/>
    </xf>
    <xf numFmtId="1" fontId="2" fillId="0" borderId="41" xfId="0" applyNumberFormat="1" applyFont="1" applyBorder="1" applyAlignment="1">
      <alignment horizontal="center"/>
    </xf>
    <xf numFmtId="1" fontId="2" fillId="0" borderId="30" xfId="0" applyNumberFormat="1" applyFont="1" applyBorder="1" applyAlignment="1">
      <alignment horizontal="center"/>
    </xf>
    <xf numFmtId="1" fontId="2" fillId="0" borderId="32" xfId="0" applyNumberFormat="1" applyFont="1" applyBorder="1" applyAlignment="1">
      <alignment horizontal="center"/>
    </xf>
    <xf numFmtId="165" fontId="2" fillId="0" borderId="29" xfId="0" applyNumberFormat="1" applyFont="1" applyBorder="1" applyAlignment="1">
      <alignment/>
    </xf>
    <xf numFmtId="1" fontId="2" fillId="0" borderId="29" xfId="0" applyNumberFormat="1" applyFont="1" applyBorder="1" applyAlignment="1">
      <alignment horizontal="center"/>
    </xf>
    <xf numFmtId="165" fontId="2" fillId="35" borderId="41" xfId="0" applyNumberFormat="1" applyFont="1" applyFill="1" applyBorder="1" applyAlignment="1">
      <alignment horizontal="center"/>
    </xf>
    <xf numFmtId="165" fontId="2" fillId="35" borderId="27" xfId="0" applyNumberFormat="1" applyFont="1" applyFill="1" applyBorder="1" applyAlignment="1">
      <alignment horizontal="center"/>
    </xf>
    <xf numFmtId="165" fontId="2" fillId="35" borderId="29" xfId="0" applyNumberFormat="1" applyFont="1" applyFill="1" applyBorder="1" applyAlignment="1">
      <alignment horizontal="center"/>
    </xf>
    <xf numFmtId="165" fontId="2" fillId="35" borderId="42" xfId="0" applyNumberFormat="1" applyFont="1" applyFill="1" applyBorder="1" applyAlignment="1">
      <alignment horizontal="center"/>
    </xf>
    <xf numFmtId="165" fontId="2" fillId="35" borderId="31" xfId="0" applyNumberFormat="1" applyFont="1" applyFill="1" applyBorder="1" applyAlignment="1">
      <alignment horizontal="center"/>
    </xf>
    <xf numFmtId="165" fontId="2" fillId="35" borderId="33" xfId="0" applyNumberFormat="1" applyFont="1" applyFill="1" applyBorder="1" applyAlignment="1">
      <alignment horizontal="center"/>
    </xf>
    <xf numFmtId="5" fontId="1" fillId="35" borderId="27" xfId="0" applyNumberFormat="1" applyFont="1" applyFill="1" applyBorder="1" applyAlignment="1">
      <alignment horizontal="center"/>
    </xf>
    <xf numFmtId="5" fontId="1" fillId="35" borderId="29" xfId="0" applyNumberFormat="1" applyFont="1" applyFill="1" applyBorder="1" applyAlignment="1">
      <alignment horizontal="center"/>
    </xf>
    <xf numFmtId="172" fontId="0" fillId="0" borderId="0" xfId="0" applyNumberFormat="1" applyFill="1" applyAlignment="1">
      <alignment/>
    </xf>
    <xf numFmtId="1" fontId="0" fillId="0" borderId="0" xfId="0" applyNumberFormat="1" applyAlignment="1">
      <alignment horizontal="center"/>
    </xf>
    <xf numFmtId="1" fontId="0" fillId="0" borderId="0" xfId="0" applyNumberFormat="1" applyAlignment="1">
      <alignment/>
    </xf>
    <xf numFmtId="172" fontId="2" fillId="37" borderId="27" xfId="0" applyNumberFormat="1" applyFont="1" applyFill="1" applyBorder="1" applyAlignment="1">
      <alignment horizontal="center"/>
    </xf>
    <xf numFmtId="1" fontId="0" fillId="0" borderId="0" xfId="0" applyNumberFormat="1" applyFill="1" applyBorder="1" applyAlignment="1">
      <alignment horizontal="center"/>
    </xf>
    <xf numFmtId="172" fontId="9"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174" fontId="10" fillId="38" borderId="27" xfId="0" applyNumberFormat="1" applyFont="1" applyFill="1" applyBorder="1" applyAlignment="1">
      <alignment horizontal="center"/>
    </xf>
    <xf numFmtId="170" fontId="10" fillId="38" borderId="27" xfId="0" applyNumberFormat="1" applyFont="1" applyFill="1" applyBorder="1" applyAlignment="1">
      <alignment horizontal="center"/>
    </xf>
    <xf numFmtId="5" fontId="10" fillId="38" borderId="27" xfId="0" applyNumberFormat="1" applyFont="1" applyFill="1" applyBorder="1" applyAlignment="1">
      <alignment horizontal="center" wrapText="1"/>
    </xf>
    <xf numFmtId="170" fontId="10" fillId="39" borderId="27" xfId="0" applyNumberFormat="1" applyFont="1" applyFill="1" applyBorder="1" applyAlignment="1">
      <alignment horizontal="center"/>
    </xf>
    <xf numFmtId="39" fontId="10" fillId="39" borderId="27" xfId="0" applyNumberFormat="1" applyFont="1" applyFill="1" applyBorder="1" applyAlignment="1">
      <alignment horizontal="center"/>
    </xf>
    <xf numFmtId="175" fontId="10" fillId="38" borderId="27" xfId="0" applyNumberFormat="1" applyFont="1" applyFill="1" applyBorder="1" applyAlignment="1">
      <alignment horizontal="center"/>
    </xf>
    <xf numFmtId="1" fontId="10" fillId="38" borderId="27" xfId="0" applyNumberFormat="1" applyFont="1" applyFill="1" applyBorder="1" applyAlignment="1">
      <alignment horizontal="center"/>
    </xf>
    <xf numFmtId="2" fontId="10" fillId="38" borderId="27" xfId="0" applyNumberFormat="1" applyFont="1" applyFill="1" applyBorder="1" applyAlignment="1">
      <alignment horizontal="center"/>
    </xf>
    <xf numFmtId="166" fontId="10" fillId="38" borderId="27" xfId="0" applyNumberFormat="1" applyFont="1" applyFill="1" applyBorder="1" applyAlignment="1">
      <alignment horizontal="center"/>
    </xf>
    <xf numFmtId="1" fontId="10" fillId="39" borderId="27" xfId="0" applyNumberFormat="1" applyFont="1" applyFill="1" applyBorder="1" applyAlignment="1">
      <alignment horizontal="center" wrapText="1"/>
    </xf>
    <xf numFmtId="5" fontId="10" fillId="38" borderId="27" xfId="0" applyNumberFormat="1" applyFont="1" applyFill="1" applyBorder="1" applyAlignment="1">
      <alignment horizontal="left" indent="1"/>
    </xf>
    <xf numFmtId="1" fontId="10" fillId="38" borderId="27" xfId="0" applyNumberFormat="1" applyFont="1" applyFill="1" applyBorder="1" applyAlignment="1">
      <alignment horizontal="left" indent="1"/>
    </xf>
    <xf numFmtId="1" fontId="11" fillId="38" borderId="38" xfId="0" applyNumberFormat="1" applyFont="1" applyFill="1" applyBorder="1" applyAlignment="1">
      <alignment horizontal="center" vertical="center"/>
    </xf>
    <xf numFmtId="1" fontId="11" fillId="38" borderId="43" xfId="0" applyNumberFormat="1" applyFont="1" applyFill="1" applyBorder="1" applyAlignment="1">
      <alignment horizontal="center" vertical="center"/>
    </xf>
    <xf numFmtId="174" fontId="1" fillId="36" borderId="27" xfId="0" applyNumberFormat="1" applyFont="1" applyFill="1" applyBorder="1" applyAlignment="1" applyProtection="1">
      <alignment/>
      <protection locked="0"/>
    </xf>
    <xf numFmtId="5" fontId="4" fillId="0" borderId="21" xfId="0" applyNumberFormat="1" applyFont="1" applyFill="1" applyBorder="1" applyAlignment="1">
      <alignment horizontal="center" vertical="center"/>
    </xf>
    <xf numFmtId="5" fontId="4" fillId="0" borderId="22" xfId="0" applyNumberFormat="1" applyFont="1" applyFill="1" applyBorder="1" applyAlignment="1">
      <alignment horizontal="center" vertical="center"/>
    </xf>
    <xf numFmtId="5" fontId="4" fillId="0" borderId="23" xfId="0" applyNumberFormat="1" applyFont="1" applyFill="1" applyBorder="1" applyAlignment="1">
      <alignment horizontal="center" vertical="center"/>
    </xf>
    <xf numFmtId="5" fontId="1" fillId="0" borderId="21" xfId="0" applyNumberFormat="1" applyFont="1" applyFill="1" applyBorder="1" applyAlignment="1">
      <alignment horizontal="center" vertical="center"/>
    </xf>
    <xf numFmtId="5" fontId="1" fillId="0" borderId="22" xfId="0" applyNumberFormat="1" applyFont="1" applyFill="1" applyBorder="1" applyAlignment="1">
      <alignment horizontal="center" vertical="center"/>
    </xf>
    <xf numFmtId="5" fontId="1" fillId="0" borderId="23" xfId="0" applyNumberFormat="1" applyFont="1" applyFill="1" applyBorder="1" applyAlignment="1">
      <alignment horizontal="center" vertical="center"/>
    </xf>
    <xf numFmtId="5" fontId="1" fillId="0" borderId="15" xfId="0" applyNumberFormat="1" applyFont="1" applyFill="1" applyBorder="1" applyAlignment="1">
      <alignment horizontal="center" wrapText="1"/>
    </xf>
    <xf numFmtId="5" fontId="5" fillId="0" borderId="17" xfId="0" applyNumberFormat="1" applyFont="1" applyBorder="1" applyAlignment="1">
      <alignment wrapText="1"/>
    </xf>
    <xf numFmtId="5" fontId="5" fillId="0" borderId="18" xfId="0" applyNumberFormat="1" applyFont="1" applyBorder="1" applyAlignment="1">
      <alignment wrapText="1"/>
    </xf>
    <xf numFmtId="5" fontId="6" fillId="0" borderId="21" xfId="0" applyNumberFormat="1" applyFont="1" applyFill="1" applyBorder="1" applyAlignment="1">
      <alignment horizontal="center" vertical="center"/>
    </xf>
    <xf numFmtId="5" fontId="6" fillId="0" borderId="22" xfId="0" applyNumberFormat="1" applyFont="1" applyFill="1" applyBorder="1" applyAlignment="1">
      <alignment horizontal="center" vertical="center"/>
    </xf>
    <xf numFmtId="5" fontId="6" fillId="0" borderId="23" xfId="0" applyNumberFormat="1"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5" fontId="1" fillId="0" borderId="21" xfId="0" applyNumberFormat="1" applyFont="1" applyFill="1" applyBorder="1" applyAlignment="1">
      <alignment horizontal="center" vertical="center" wrapText="1"/>
    </xf>
    <xf numFmtId="5" fontId="1" fillId="0" borderId="22" xfId="0" applyNumberFormat="1" applyFont="1" applyFill="1" applyBorder="1" applyAlignment="1">
      <alignment horizontal="center" vertical="center" wrapText="1"/>
    </xf>
    <xf numFmtId="5" fontId="1" fillId="0" borderId="23" xfId="0" applyNumberFormat="1" applyFont="1" applyFill="1" applyBorder="1" applyAlignment="1">
      <alignment horizontal="center" vertical="center" wrapText="1"/>
    </xf>
    <xf numFmtId="5" fontId="1" fillId="40" borderId="38" xfId="0" applyNumberFormat="1" applyFont="1" applyFill="1" applyBorder="1" applyAlignment="1" applyProtection="1">
      <alignment horizontal="left" vertical="top" wrapText="1" indent="1"/>
      <protection locked="0"/>
    </xf>
    <xf numFmtId="5" fontId="0" fillId="40" borderId="44" xfId="0" applyNumberFormat="1" applyFill="1" applyBorder="1" applyAlignment="1" applyProtection="1">
      <alignment horizontal="left" wrapText="1" indent="1"/>
      <protection locked="0"/>
    </xf>
    <xf numFmtId="5" fontId="0" fillId="40" borderId="43" xfId="0" applyNumberFormat="1" applyFill="1" applyBorder="1" applyAlignment="1" applyProtection="1">
      <alignment horizontal="left" wrapText="1" indent="1"/>
      <protection locked="0"/>
    </xf>
    <xf numFmtId="5" fontId="1" fillId="0" borderId="0" xfId="0" applyNumberFormat="1" applyFont="1" applyFill="1" applyAlignment="1">
      <alignment horizontal="left" vertical="top" wrapText="1"/>
    </xf>
    <xf numFmtId="5" fontId="0" fillId="0" borderId="0" xfId="0" applyNumberFormat="1" applyAlignment="1">
      <alignment horizontal="left" vertical="top" wrapText="1"/>
    </xf>
    <xf numFmtId="5" fontId="2" fillId="0" borderId="18" xfId="0" applyNumberFormat="1" applyFont="1" applyBorder="1" applyAlignment="1">
      <alignment horizontal="center"/>
    </xf>
    <xf numFmtId="5" fontId="2" fillId="0" borderId="19" xfId="0" applyNumberFormat="1" applyFont="1" applyBorder="1" applyAlignment="1">
      <alignment horizontal="center"/>
    </xf>
    <xf numFmtId="5" fontId="2" fillId="0" borderId="12" xfId="0" applyNumberFormat="1" applyFont="1" applyBorder="1" applyAlignment="1">
      <alignment horizontal="center"/>
    </xf>
    <xf numFmtId="5" fontId="2" fillId="0" borderId="21" xfId="0" applyNumberFormat="1" applyFont="1" applyBorder="1" applyAlignment="1">
      <alignment horizontal="center" vertical="center"/>
    </xf>
    <xf numFmtId="5" fontId="2" fillId="0" borderId="22" xfId="0" applyNumberFormat="1" applyFont="1" applyBorder="1" applyAlignment="1">
      <alignment horizontal="center" vertical="center"/>
    </xf>
    <xf numFmtId="5" fontId="2" fillId="0" borderId="23" xfId="0" applyNumberFormat="1" applyFont="1" applyBorder="1" applyAlignment="1">
      <alignment horizontal="center" vertical="center"/>
    </xf>
    <xf numFmtId="5" fontId="2" fillId="0" borderId="15" xfId="0" applyNumberFormat="1" applyFont="1" applyBorder="1" applyAlignment="1">
      <alignment horizontal="center"/>
    </xf>
    <xf numFmtId="5" fontId="2" fillId="0" borderId="16" xfId="0" applyNumberFormat="1" applyFont="1" applyBorder="1" applyAlignment="1">
      <alignment horizontal="center"/>
    </xf>
    <xf numFmtId="5" fontId="2" fillId="0" borderId="10" xfId="0" applyNumberFormat="1" applyFont="1" applyBorder="1" applyAlignment="1">
      <alignment horizontal="center"/>
    </xf>
    <xf numFmtId="5" fontId="2" fillId="0" borderId="17" xfId="0" applyNumberFormat="1" applyFont="1" applyBorder="1" applyAlignment="1">
      <alignment horizontal="center"/>
    </xf>
    <xf numFmtId="5" fontId="2" fillId="0" borderId="0" xfId="0" applyNumberFormat="1" applyFont="1" applyBorder="1" applyAlignment="1">
      <alignment horizontal="center"/>
    </xf>
    <xf numFmtId="5" fontId="2" fillId="0" borderId="11" xfId="0" applyNumberFormat="1" applyFont="1" applyBorder="1" applyAlignment="1">
      <alignment horizontal="center"/>
    </xf>
    <xf numFmtId="5" fontId="9" fillId="0" borderId="17" xfId="0" applyNumberFormat="1" applyFont="1" applyBorder="1" applyAlignment="1">
      <alignment horizontal="left" vertical="center" wrapText="1" indent="1"/>
    </xf>
    <xf numFmtId="5" fontId="0" fillId="0" borderId="0" xfId="0" applyNumberFormat="1" applyAlignment="1">
      <alignment horizontal="left" vertical="center" wrapText="1" indent="1"/>
    </xf>
    <xf numFmtId="5" fontId="0" fillId="0" borderId="11" xfId="0" applyNumberFormat="1" applyBorder="1" applyAlignment="1">
      <alignment horizontal="left" vertical="center" wrapText="1" indent="1"/>
    </xf>
    <xf numFmtId="5" fontId="0" fillId="0" borderId="17" xfId="0" applyNumberFormat="1" applyBorder="1" applyAlignment="1">
      <alignment horizontal="left" vertical="center" wrapText="1" indent="1"/>
    </xf>
    <xf numFmtId="5" fontId="0" fillId="0" borderId="18" xfId="0" applyNumberFormat="1" applyBorder="1" applyAlignment="1">
      <alignment horizontal="left" vertical="center" wrapText="1" indent="1"/>
    </xf>
    <xf numFmtId="5" fontId="0" fillId="0" borderId="19" xfId="0" applyNumberFormat="1" applyBorder="1" applyAlignment="1">
      <alignment horizontal="left" vertical="center" wrapText="1" indent="1"/>
    </xf>
    <xf numFmtId="5" fontId="0" fillId="0" borderId="12" xfId="0" applyNumberFormat="1" applyBorder="1" applyAlignment="1">
      <alignment horizontal="left" vertical="center" wrapText="1" indent="1"/>
    </xf>
    <xf numFmtId="1" fontId="4" fillId="0" borderId="15" xfId="0" applyNumberFormat="1" applyFont="1" applyBorder="1" applyAlignment="1">
      <alignment horizontal="center" vertical="center" wrapText="1"/>
    </xf>
    <xf numFmtId="5" fontId="4" fillId="0" borderId="16" xfId="0" applyNumberFormat="1" applyFont="1" applyBorder="1" applyAlignment="1">
      <alignment horizontal="center" vertical="center" wrapText="1"/>
    </xf>
    <xf numFmtId="5" fontId="4" fillId="0" borderId="10" xfId="0" applyNumberFormat="1" applyFont="1" applyBorder="1" applyAlignment="1">
      <alignment horizontal="center" vertical="center" wrapText="1"/>
    </xf>
    <xf numFmtId="1" fontId="1" fillId="0" borderId="18" xfId="0" applyNumberFormat="1" applyFont="1" applyBorder="1" applyAlignment="1">
      <alignment horizontal="center" vertical="center" wrapText="1"/>
    </xf>
    <xf numFmtId="5" fontId="1" fillId="0" borderId="19" xfId="0" applyNumberFormat="1" applyFont="1" applyBorder="1" applyAlignment="1">
      <alignment horizontal="center" vertical="center" wrapText="1"/>
    </xf>
    <xf numFmtId="5" fontId="1" fillId="0" borderId="12" xfId="0" applyNumberFormat="1" applyFont="1" applyBorder="1" applyAlignment="1">
      <alignment horizontal="center" vertical="center" wrapText="1"/>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U627"/>
  <sheetViews>
    <sheetView tabSelected="1" zoomScale="70" zoomScaleNormal="70" zoomScalePageLayoutView="0" workbookViewId="0" topLeftCell="A1">
      <selection activeCell="I226" sqref="I226"/>
    </sheetView>
  </sheetViews>
  <sheetFormatPr defaultColWidth="9.140625" defaultRowHeight="12.75"/>
  <cols>
    <col min="1" max="1" width="6.28125" style="0" customWidth="1"/>
    <col min="2" max="2" width="6.00390625" style="0" customWidth="1"/>
    <col min="3" max="3" width="2.7109375" style="0" customWidth="1"/>
    <col min="4" max="4" width="48.8515625" style="2" customWidth="1"/>
    <col min="5" max="5" width="12.7109375" style="7" customWidth="1"/>
    <col min="6" max="6" width="20.28125" style="0" customWidth="1"/>
    <col min="7" max="7" width="19.140625" style="0" customWidth="1"/>
    <col min="8" max="8" width="12.140625" style="0" customWidth="1"/>
    <col min="9" max="9" width="18.7109375" style="0" customWidth="1"/>
    <col min="10" max="10" width="21.28125" style="9" customWidth="1"/>
    <col min="11" max="11" width="20.421875" style="0" customWidth="1"/>
    <col min="12" max="12" width="20.57421875" style="0" customWidth="1"/>
    <col min="13" max="13" width="3.140625" style="0" customWidth="1"/>
    <col min="14" max="14" width="9.140625" style="11" customWidth="1"/>
    <col min="15" max="15" width="26.28125" style="11" customWidth="1"/>
    <col min="16" max="255" width="9.140625" style="11" customWidth="1"/>
  </cols>
  <sheetData>
    <row r="1" spans="4:255" s="13" customFormat="1" ht="13.5" thickBot="1">
      <c r="D1" s="12"/>
      <c r="E1" s="16"/>
      <c r="J1" s="9"/>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row>
    <row r="2" spans="2:255" s="13" customFormat="1" ht="33.75" customHeight="1" thickBot="1">
      <c r="B2" s="214" t="s">
        <v>0</v>
      </c>
      <c r="C2" s="215"/>
      <c r="D2" s="215"/>
      <c r="E2" s="215"/>
      <c r="F2" s="215"/>
      <c r="G2" s="215"/>
      <c r="H2" s="215"/>
      <c r="I2" s="215"/>
      <c r="J2" s="215"/>
      <c r="K2" s="215"/>
      <c r="L2" s="215"/>
      <c r="M2" s="216"/>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row>
    <row r="3" spans="1:254" ht="21" thickBot="1">
      <c r="A3" s="13"/>
      <c r="B3" s="223" t="s">
        <v>1</v>
      </c>
      <c r="C3" s="224"/>
      <c r="D3" s="224"/>
      <c r="E3" s="224"/>
      <c r="F3" s="224"/>
      <c r="G3" s="224"/>
      <c r="H3" s="224"/>
      <c r="I3" s="224"/>
      <c r="J3" s="224"/>
      <c r="K3" s="224"/>
      <c r="L3" s="224"/>
      <c r="M3" s="225"/>
      <c r="N3" s="15"/>
      <c r="O3" s="15"/>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15" ht="15.75">
      <c r="A4" s="13"/>
      <c r="B4" s="54" t="s">
        <v>2</v>
      </c>
      <c r="C4" s="45" t="s">
        <v>279</v>
      </c>
      <c r="D4" s="45"/>
      <c r="E4" s="46"/>
      <c r="F4" s="166" t="s">
        <v>3</v>
      </c>
      <c r="G4" s="53" t="s">
        <v>295</v>
      </c>
      <c r="H4" s="45"/>
      <c r="I4" s="35"/>
      <c r="J4" s="35"/>
      <c r="K4" s="35"/>
      <c r="L4" s="167">
        <v>0.98</v>
      </c>
      <c r="M4" s="36"/>
      <c r="N4" s="14"/>
      <c r="O4" s="14"/>
    </row>
    <row r="5" spans="1:15" ht="15.75">
      <c r="A5" s="13"/>
      <c r="B5" s="54" t="s">
        <v>4</v>
      </c>
      <c r="C5" s="45" t="s">
        <v>280</v>
      </c>
      <c r="D5" s="45"/>
      <c r="E5" s="46"/>
      <c r="F5" s="129" t="s">
        <v>5</v>
      </c>
      <c r="G5" s="53" t="s">
        <v>296</v>
      </c>
      <c r="H5" s="48"/>
      <c r="I5" s="48"/>
      <c r="J5" s="48"/>
      <c r="K5" s="48"/>
      <c r="L5" s="213">
        <v>38384</v>
      </c>
      <c r="M5" s="36"/>
      <c r="N5" s="14"/>
      <c r="O5" s="14"/>
    </row>
    <row r="6" spans="1:254" ht="16.5" thickBot="1">
      <c r="A6" s="13"/>
      <c r="B6" s="55" t="s">
        <v>6</v>
      </c>
      <c r="C6" s="47" t="s">
        <v>281</v>
      </c>
      <c r="D6" s="47"/>
      <c r="E6" s="47"/>
      <c r="F6" s="130" t="s">
        <v>7</v>
      </c>
      <c r="G6" s="49"/>
      <c r="H6" s="49"/>
      <c r="I6" s="49"/>
      <c r="J6" s="50"/>
      <c r="K6" s="49"/>
      <c r="L6" s="49"/>
      <c r="M6" s="51"/>
      <c r="N6" s="12"/>
      <c r="O6" s="1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15" ht="18">
      <c r="A7" s="13"/>
      <c r="B7" s="226" t="s">
        <v>8</v>
      </c>
      <c r="C7" s="227"/>
      <c r="D7" s="227"/>
      <c r="E7" s="227"/>
      <c r="F7" s="227"/>
      <c r="G7" s="227"/>
      <c r="H7" s="227"/>
      <c r="I7" s="227"/>
      <c r="J7" s="227"/>
      <c r="K7" s="227"/>
      <c r="L7" s="227"/>
      <c r="M7" s="228"/>
      <c r="N7" s="14"/>
      <c r="O7" s="14"/>
    </row>
    <row r="8" spans="1:15" ht="17.25" customHeight="1" thickBot="1">
      <c r="A8" s="13"/>
      <c r="B8" s="42"/>
      <c r="C8" s="41"/>
      <c r="D8" s="26"/>
      <c r="E8" s="43" t="s">
        <v>9</v>
      </c>
      <c r="F8" s="44" t="s">
        <v>10</v>
      </c>
      <c r="G8" s="44" t="s">
        <v>11</v>
      </c>
      <c r="H8" s="44" t="s">
        <v>12</v>
      </c>
      <c r="I8" s="44" t="s">
        <v>13</v>
      </c>
      <c r="J8" s="44" t="s">
        <v>14</v>
      </c>
      <c r="K8" s="44" t="s">
        <v>15</v>
      </c>
      <c r="L8" s="44" t="s">
        <v>16</v>
      </c>
      <c r="M8" s="19"/>
      <c r="N8" s="14"/>
      <c r="O8" s="14"/>
    </row>
    <row r="9" spans="1:15" ht="36.75" customHeight="1" thickBot="1">
      <c r="A9" s="13"/>
      <c r="B9" s="22"/>
      <c r="C9" s="23"/>
      <c r="D9" s="17"/>
      <c r="E9" s="20"/>
      <c r="F9" s="230" t="s">
        <v>19</v>
      </c>
      <c r="G9" s="231"/>
      <c r="H9" s="229" t="s">
        <v>276</v>
      </c>
      <c r="I9" s="230"/>
      <c r="J9" s="230"/>
      <c r="K9" s="231"/>
      <c r="L9" s="220" t="s">
        <v>275</v>
      </c>
      <c r="M9" s="17"/>
      <c r="N9" s="14"/>
      <c r="O9" s="14"/>
    </row>
    <row r="10" spans="1:15" ht="16.5" thickBot="1">
      <c r="A10" s="13"/>
      <c r="B10" s="24"/>
      <c r="C10" s="13"/>
      <c r="D10" s="18"/>
      <c r="E10" s="21"/>
      <c r="F10" s="57"/>
      <c r="G10" s="58"/>
      <c r="H10" s="59" t="s">
        <v>20</v>
      </c>
      <c r="I10" s="60"/>
      <c r="J10" s="61"/>
      <c r="K10" s="62">
        <v>0.248</v>
      </c>
      <c r="L10" s="221"/>
      <c r="M10" s="18"/>
      <c r="N10" s="14"/>
      <c r="O10" s="14"/>
    </row>
    <row r="11" spans="1:15" ht="16.5" thickBot="1">
      <c r="A11" s="13"/>
      <c r="B11" s="24"/>
      <c r="C11" s="13"/>
      <c r="D11" s="18"/>
      <c r="E11" s="21"/>
      <c r="F11" s="27" t="s">
        <v>21</v>
      </c>
      <c r="G11" s="63" t="s">
        <v>22</v>
      </c>
      <c r="H11" s="217" t="s">
        <v>21</v>
      </c>
      <c r="I11" s="218"/>
      <c r="J11" s="219"/>
      <c r="K11" s="64" t="s">
        <v>22</v>
      </c>
      <c r="L11" s="221"/>
      <c r="M11" s="18"/>
      <c r="N11" s="14"/>
      <c r="O11" s="14"/>
    </row>
    <row r="12" spans="1:15" ht="69.75" customHeight="1" thickBot="1">
      <c r="A12" s="13"/>
      <c r="B12" s="25"/>
      <c r="C12" s="26"/>
      <c r="D12" s="27" t="s">
        <v>24</v>
      </c>
      <c r="E12" s="56" t="s">
        <v>18</v>
      </c>
      <c r="F12" s="65" t="s">
        <v>25</v>
      </c>
      <c r="G12" s="65" t="s">
        <v>26</v>
      </c>
      <c r="H12" s="66" t="s">
        <v>23</v>
      </c>
      <c r="I12" s="65" t="s">
        <v>27</v>
      </c>
      <c r="J12" s="65" t="s">
        <v>28</v>
      </c>
      <c r="K12" s="65" t="s">
        <v>274</v>
      </c>
      <c r="L12" s="222"/>
      <c r="M12" s="19"/>
      <c r="N12" s="14"/>
      <c r="O12" s="14"/>
    </row>
    <row r="13" spans="1:15" ht="12.75">
      <c r="A13" s="13"/>
      <c r="B13" s="22"/>
      <c r="C13" s="28"/>
      <c r="D13" s="28"/>
      <c r="E13" s="29"/>
      <c r="F13" s="30"/>
      <c r="G13" s="30"/>
      <c r="H13" s="30"/>
      <c r="I13" s="30"/>
      <c r="J13" s="30"/>
      <c r="K13" s="30"/>
      <c r="L13" s="30"/>
      <c r="M13" s="31"/>
      <c r="N13" s="14"/>
      <c r="O13" s="14"/>
    </row>
    <row r="14" spans="2:254" ht="15.75">
      <c r="B14" s="54" t="s">
        <v>2</v>
      </c>
      <c r="C14" s="32" t="s">
        <v>29</v>
      </c>
      <c r="D14" s="33"/>
      <c r="E14" s="34"/>
      <c r="F14" s="33"/>
      <c r="G14" s="33"/>
      <c r="H14" s="10"/>
      <c r="I14" s="33"/>
      <c r="J14" s="35"/>
      <c r="K14" s="33"/>
      <c r="L14" s="33"/>
      <c r="M14" s="36"/>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2:13" ht="12.75">
      <c r="B15" s="37"/>
      <c r="C15" s="13"/>
      <c r="D15" s="12"/>
      <c r="E15" s="16"/>
      <c r="F15" s="13"/>
      <c r="G15" s="13"/>
      <c r="H15" s="4"/>
      <c r="I15" s="13"/>
      <c r="J15" s="13"/>
      <c r="K15" s="13"/>
      <c r="L15" s="13"/>
      <c r="M15" s="38"/>
    </row>
    <row r="16" spans="2:13" ht="15.75">
      <c r="B16" s="37"/>
      <c r="C16" s="32" t="s">
        <v>30</v>
      </c>
      <c r="D16" s="71" t="s">
        <v>31</v>
      </c>
      <c r="E16" s="46"/>
      <c r="F16" s="35"/>
      <c r="G16" s="35"/>
      <c r="H16" s="67"/>
      <c r="I16" s="35"/>
      <c r="J16" s="35"/>
      <c r="K16" s="35"/>
      <c r="L16" s="35"/>
      <c r="M16" s="36"/>
    </row>
    <row r="17" spans="2:15" ht="15.75">
      <c r="B17" s="37"/>
      <c r="C17" s="35"/>
      <c r="D17" s="83" t="s">
        <v>32</v>
      </c>
      <c r="E17" s="131">
        <v>0.5</v>
      </c>
      <c r="F17" s="132">
        <v>65000</v>
      </c>
      <c r="G17" s="102">
        <f aca="true" t="shared" si="0" ref="G17:G32">$E17*F17</f>
        <v>32500</v>
      </c>
      <c r="H17" s="103">
        <v>9</v>
      </c>
      <c r="I17" s="102">
        <f>IF(H17&lt;1,0,VLOOKUP($H17,dol_sal!$A$7:$E$17,3)*(1+K$10))</f>
        <v>85222.6497397359</v>
      </c>
      <c r="J17" s="102">
        <f>IF(E17=0,0,(I17-F$38)/(1+F$37))</f>
        <v>72452.46345392779</v>
      </c>
      <c r="K17" s="102">
        <f aca="true" t="shared" si="1" ref="K17:K32">$E17*I17</f>
        <v>42611.32486986795</v>
      </c>
      <c r="L17" s="95">
        <f aca="true" t="shared" si="2" ref="L17:L25">IF(J17=0,"",+F17/J17)</f>
        <v>0.8971399577232211</v>
      </c>
      <c r="M17" s="36"/>
      <c r="O17" s="192"/>
    </row>
    <row r="18" spans="2:15" ht="15.75">
      <c r="B18" s="37"/>
      <c r="C18" s="35"/>
      <c r="D18" s="83" t="s">
        <v>33</v>
      </c>
      <c r="E18" s="131">
        <v>1</v>
      </c>
      <c r="F18" s="132">
        <v>55000</v>
      </c>
      <c r="G18" s="102">
        <f t="shared" si="0"/>
        <v>55000</v>
      </c>
      <c r="H18" s="103">
        <v>8</v>
      </c>
      <c r="I18" s="102">
        <f>IF(H18&lt;1,0,VLOOKUP($H18,dol_sal!$A$7:$E$17,3)*(1+K$10))</f>
        <v>72111.10556597817</v>
      </c>
      <c r="J18" s="102">
        <f aca="true" t="shared" si="3" ref="J18:J32">IF(E18=0,0,(I18-F$38)/(1+F$37))</f>
        <v>61128.45086486777</v>
      </c>
      <c r="K18" s="102">
        <f t="shared" si="1"/>
        <v>72111.10556597817</v>
      </c>
      <c r="L18" s="95">
        <f t="shared" si="2"/>
        <v>0.899744705155125</v>
      </c>
      <c r="M18" s="36"/>
      <c r="O18" s="192"/>
    </row>
    <row r="19" spans="2:15" ht="15.75">
      <c r="B19" s="37"/>
      <c r="C19" s="35"/>
      <c r="D19" s="83" t="s">
        <v>34</v>
      </c>
      <c r="E19" s="131">
        <v>8</v>
      </c>
      <c r="F19" s="132">
        <v>40000</v>
      </c>
      <c r="G19" s="102">
        <f t="shared" si="0"/>
        <v>320000</v>
      </c>
      <c r="H19" s="103">
        <v>6</v>
      </c>
      <c r="I19" s="102">
        <f>IF(H19&lt;1,0,VLOOKUP($H19,dol_sal!$A$7:$E$17,3)*(1+K$10))</f>
        <v>52444.98300018624</v>
      </c>
      <c r="J19" s="102">
        <f t="shared" si="3"/>
        <v>44143.46293653895</v>
      </c>
      <c r="K19" s="102">
        <f t="shared" si="1"/>
        <v>419559.86400148994</v>
      </c>
      <c r="L19" s="95">
        <f t="shared" si="2"/>
        <v>0.9061364319673871</v>
      </c>
      <c r="M19" s="36"/>
      <c r="O19" s="192"/>
    </row>
    <row r="20" spans="2:15" ht="15.75">
      <c r="B20" s="37"/>
      <c r="C20" s="35"/>
      <c r="D20" s="83" t="s">
        <v>35</v>
      </c>
      <c r="E20" s="131">
        <v>2</v>
      </c>
      <c r="F20" s="132">
        <v>36000</v>
      </c>
      <c r="G20" s="102">
        <f t="shared" si="0"/>
        <v>72000</v>
      </c>
      <c r="H20" s="103">
        <v>5</v>
      </c>
      <c r="I20" s="102">
        <f>IF(H20&lt;1,0,VLOOKUP($H20,dol_sal!$A$7:$E$17,3)*(1+K$10))</f>
        <v>45889.21091330738</v>
      </c>
      <c r="J20" s="102">
        <f t="shared" si="3"/>
        <v>38481.45664200895</v>
      </c>
      <c r="K20" s="102">
        <f t="shared" si="1"/>
        <v>91778.42182661477</v>
      </c>
      <c r="L20" s="95">
        <f t="shared" si="2"/>
        <v>0.9355155220579664</v>
      </c>
      <c r="M20" s="36"/>
      <c r="O20" s="192"/>
    </row>
    <row r="21" spans="2:15" ht="15.75">
      <c r="B21" s="37"/>
      <c r="C21" s="32" t="s">
        <v>17</v>
      </c>
      <c r="D21" s="83" t="s">
        <v>36</v>
      </c>
      <c r="E21" s="131">
        <v>1</v>
      </c>
      <c r="F21" s="132">
        <v>32000</v>
      </c>
      <c r="G21" s="102">
        <f t="shared" si="0"/>
        <v>32000</v>
      </c>
      <c r="H21" s="103">
        <v>5</v>
      </c>
      <c r="I21" s="102">
        <f>IF(H21&lt;1,0,VLOOKUP($H21,dol_sal!$A$7:$E$17,3)*(1+K$10))</f>
        <v>45889.21091330738</v>
      </c>
      <c r="J21" s="102">
        <f t="shared" si="3"/>
        <v>38481.45664200895</v>
      </c>
      <c r="K21" s="102">
        <f t="shared" si="1"/>
        <v>45889.21091330738</v>
      </c>
      <c r="L21" s="95">
        <f t="shared" si="2"/>
        <v>0.8315693529404146</v>
      </c>
      <c r="M21" s="36"/>
      <c r="O21" s="192"/>
    </row>
    <row r="22" spans="2:15" ht="15.75">
      <c r="B22" s="37"/>
      <c r="C22" s="32" t="s">
        <v>17</v>
      </c>
      <c r="D22" s="83" t="s">
        <v>37</v>
      </c>
      <c r="E22" s="131">
        <v>1</v>
      </c>
      <c r="F22" s="132">
        <v>32000</v>
      </c>
      <c r="G22" s="102">
        <f t="shared" si="0"/>
        <v>32000</v>
      </c>
      <c r="H22" s="103">
        <v>5</v>
      </c>
      <c r="I22" s="102">
        <f>IF(H22&lt;1,0,VLOOKUP($H22,dol_sal!$A$7:$E$17,3)*(1+K$10))</f>
        <v>45889.21091330738</v>
      </c>
      <c r="J22" s="102">
        <f t="shared" si="3"/>
        <v>38481.45664200895</v>
      </c>
      <c r="K22" s="102">
        <f t="shared" si="1"/>
        <v>45889.21091330738</v>
      </c>
      <c r="L22" s="95">
        <f t="shared" si="2"/>
        <v>0.8315693529404146</v>
      </c>
      <c r="M22" s="36"/>
      <c r="O22" s="192"/>
    </row>
    <row r="23" spans="2:15" ht="15.75">
      <c r="B23" s="37"/>
      <c r="C23" s="32" t="s">
        <v>17</v>
      </c>
      <c r="D23" s="83" t="s">
        <v>38</v>
      </c>
      <c r="E23" s="131">
        <v>1</v>
      </c>
      <c r="F23" s="132">
        <v>42000</v>
      </c>
      <c r="G23" s="102">
        <f t="shared" si="0"/>
        <v>42000</v>
      </c>
      <c r="H23" s="103">
        <v>6</v>
      </c>
      <c r="I23" s="102">
        <f>IF(H23&lt;1,0,VLOOKUP($H23,dol_sal!$A$7:$E$17,3)*(1+K$10))</f>
        <v>52444.98300018624</v>
      </c>
      <c r="J23" s="102">
        <f t="shared" si="3"/>
        <v>44143.46293653895</v>
      </c>
      <c r="K23" s="102">
        <f t="shared" si="1"/>
        <v>52444.98300018624</v>
      </c>
      <c r="L23" s="95">
        <f t="shared" si="2"/>
        <v>0.9514432535657565</v>
      </c>
      <c r="M23" s="36"/>
      <c r="O23" s="192"/>
    </row>
    <row r="24" spans="2:15" ht="15.75">
      <c r="B24" s="37"/>
      <c r="C24" s="32" t="s">
        <v>17</v>
      </c>
      <c r="D24" s="83" t="s">
        <v>39</v>
      </c>
      <c r="E24" s="131">
        <v>1</v>
      </c>
      <c r="F24" s="132">
        <v>25000</v>
      </c>
      <c r="G24" s="102">
        <f t="shared" si="0"/>
        <v>25000</v>
      </c>
      <c r="H24" s="103">
        <v>3</v>
      </c>
      <c r="I24" s="102">
        <f>IF(H24&lt;1,0,VLOOKUP($H24,dol_sal!$A$7:$E$17,3)*(1+K$10))</f>
        <v>32777.66673954966</v>
      </c>
      <c r="J24" s="102">
        <f t="shared" si="3"/>
        <v>27157.444052948937</v>
      </c>
      <c r="K24" s="102">
        <f t="shared" si="1"/>
        <v>32777.66673954966</v>
      </c>
      <c r="L24" s="95">
        <f t="shared" si="2"/>
        <v>0.920557912271031</v>
      </c>
      <c r="M24" s="36"/>
      <c r="O24" s="192"/>
    </row>
    <row r="25" spans="2:15" ht="15.75">
      <c r="B25" s="37"/>
      <c r="C25" s="35"/>
      <c r="D25" s="83" t="s">
        <v>40</v>
      </c>
      <c r="E25" s="131">
        <v>1</v>
      </c>
      <c r="F25" s="132">
        <v>23000</v>
      </c>
      <c r="G25" s="102">
        <f t="shared" si="0"/>
        <v>23000</v>
      </c>
      <c r="H25" s="103">
        <v>2</v>
      </c>
      <c r="I25" s="102">
        <f>IF(H25&lt;1,0,VLOOKUP($H25,dol_sal!$A$7:$E$17,3)*(1+K$10))</f>
        <v>28844.442226391275</v>
      </c>
      <c r="J25" s="102">
        <f t="shared" si="3"/>
        <v>23760.446467283175</v>
      </c>
      <c r="K25" s="102">
        <f t="shared" si="1"/>
        <v>28844.442226391275</v>
      </c>
      <c r="L25" s="95">
        <f t="shared" si="2"/>
        <v>0.9679952786943516</v>
      </c>
      <c r="M25" s="36"/>
      <c r="O25" s="192"/>
    </row>
    <row r="26" spans="2:15" ht="15.75">
      <c r="B26" s="37"/>
      <c r="C26" s="35"/>
      <c r="D26" s="133" t="s">
        <v>41</v>
      </c>
      <c r="E26" s="131">
        <v>0</v>
      </c>
      <c r="F26" s="132">
        <v>0</v>
      </c>
      <c r="G26" s="102">
        <f t="shared" si="0"/>
        <v>0</v>
      </c>
      <c r="H26" s="134">
        <v>0</v>
      </c>
      <c r="I26" s="102">
        <f>IF(H26&lt;1,0,VLOOKUP($H26,dol_sal!$A$7:$E$17,3)*(1+K$10))</f>
        <v>0</v>
      </c>
      <c r="J26" s="102">
        <f t="shared" si="3"/>
        <v>0</v>
      </c>
      <c r="K26" s="102">
        <f t="shared" si="1"/>
        <v>0</v>
      </c>
      <c r="L26" s="95">
        <f>IF(J26=0,"",+F26/J26)</f>
      </c>
      <c r="M26" s="36"/>
      <c r="O26" s="192"/>
    </row>
    <row r="27" spans="2:15" ht="15.75">
      <c r="B27" s="37"/>
      <c r="C27" s="35"/>
      <c r="D27" s="133" t="s">
        <v>41</v>
      </c>
      <c r="E27" s="131">
        <v>0</v>
      </c>
      <c r="F27" s="132">
        <v>0</v>
      </c>
      <c r="G27" s="102">
        <f t="shared" si="0"/>
        <v>0</v>
      </c>
      <c r="H27" s="134">
        <v>0</v>
      </c>
      <c r="I27" s="102">
        <f>IF(H27&lt;1,0,VLOOKUP($H27,dol_sal!$A$7:$E$17,3)*(1+K$10))</f>
        <v>0</v>
      </c>
      <c r="J27" s="102">
        <f t="shared" si="3"/>
        <v>0</v>
      </c>
      <c r="K27" s="102">
        <f t="shared" si="1"/>
        <v>0</v>
      </c>
      <c r="L27" s="95">
        <f aca="true" t="shared" si="4" ref="L27:L32">IF(J27=0,"",+F27/J27)</f>
      </c>
      <c r="M27" s="36"/>
      <c r="O27" s="192"/>
    </row>
    <row r="28" spans="2:15" ht="15.75">
      <c r="B28" s="37"/>
      <c r="C28" s="35"/>
      <c r="D28" s="133" t="s">
        <v>41</v>
      </c>
      <c r="E28" s="131">
        <v>0</v>
      </c>
      <c r="F28" s="132">
        <v>0</v>
      </c>
      <c r="G28" s="102">
        <f t="shared" si="0"/>
        <v>0</v>
      </c>
      <c r="H28" s="134">
        <v>0</v>
      </c>
      <c r="I28" s="102">
        <f>IF(H28&lt;1,0,VLOOKUP($H28,dol_sal!$A$7:$E$17,3)*(1+K$10))</f>
        <v>0</v>
      </c>
      <c r="J28" s="102">
        <f t="shared" si="3"/>
        <v>0</v>
      </c>
      <c r="K28" s="102">
        <f t="shared" si="1"/>
        <v>0</v>
      </c>
      <c r="L28" s="95">
        <f t="shared" si="4"/>
      </c>
      <c r="M28" s="36"/>
      <c r="O28" s="192"/>
    </row>
    <row r="29" spans="2:15" ht="15.75">
      <c r="B29" s="37"/>
      <c r="C29" s="35"/>
      <c r="D29" s="133" t="s">
        <v>41</v>
      </c>
      <c r="E29" s="131">
        <v>0</v>
      </c>
      <c r="F29" s="132">
        <v>0</v>
      </c>
      <c r="G29" s="102">
        <f t="shared" si="0"/>
        <v>0</v>
      </c>
      <c r="H29" s="134">
        <v>0</v>
      </c>
      <c r="I29" s="102">
        <f>IF(H29&lt;1,0,VLOOKUP($H29,dol_sal!$A$7:$E$17,3)*(1+K$10))</f>
        <v>0</v>
      </c>
      <c r="J29" s="102">
        <f t="shared" si="3"/>
        <v>0</v>
      </c>
      <c r="K29" s="102">
        <f t="shared" si="1"/>
        <v>0</v>
      </c>
      <c r="L29" s="95">
        <f t="shared" si="4"/>
      </c>
      <c r="M29" s="36"/>
      <c r="O29" s="192"/>
    </row>
    <row r="30" spans="2:15" ht="15.75">
      <c r="B30" s="37"/>
      <c r="C30" s="35"/>
      <c r="D30" s="133" t="s">
        <v>41</v>
      </c>
      <c r="E30" s="131">
        <v>0</v>
      </c>
      <c r="F30" s="132">
        <v>0</v>
      </c>
      <c r="G30" s="102">
        <f t="shared" si="0"/>
        <v>0</v>
      </c>
      <c r="H30" s="134">
        <v>0</v>
      </c>
      <c r="I30" s="102">
        <f>IF(H30&lt;1,0,VLOOKUP($H30,dol_sal!$A$7:$E$17,3)*(1+K$10))</f>
        <v>0</v>
      </c>
      <c r="J30" s="102">
        <f t="shared" si="3"/>
        <v>0</v>
      </c>
      <c r="K30" s="102">
        <f t="shared" si="1"/>
        <v>0</v>
      </c>
      <c r="L30" s="95">
        <f t="shared" si="4"/>
      </c>
      <c r="M30" s="36"/>
      <c r="O30" s="192"/>
    </row>
    <row r="31" spans="2:15" ht="15.75">
      <c r="B31" s="37"/>
      <c r="C31" s="35"/>
      <c r="D31" s="133" t="s">
        <v>41</v>
      </c>
      <c r="E31" s="131">
        <v>0</v>
      </c>
      <c r="F31" s="132">
        <v>0</v>
      </c>
      <c r="G31" s="102">
        <f t="shared" si="0"/>
        <v>0</v>
      </c>
      <c r="H31" s="134">
        <v>0</v>
      </c>
      <c r="I31" s="102">
        <f>IF(H31&lt;1,0,VLOOKUP($H31,dol_sal!$A$7:$E$17,3)*(1+K$10))</f>
        <v>0</v>
      </c>
      <c r="J31" s="102">
        <f t="shared" si="3"/>
        <v>0</v>
      </c>
      <c r="K31" s="102">
        <f t="shared" si="1"/>
        <v>0</v>
      </c>
      <c r="L31" s="95">
        <f t="shared" si="4"/>
      </c>
      <c r="M31" s="36"/>
      <c r="O31" s="192"/>
    </row>
    <row r="32" spans="2:13" ht="15.75">
      <c r="B32" s="37"/>
      <c r="C32" s="35"/>
      <c r="D32" s="133" t="s">
        <v>41</v>
      </c>
      <c r="E32" s="131">
        <v>0</v>
      </c>
      <c r="F32" s="132">
        <v>0</v>
      </c>
      <c r="G32" s="102">
        <f t="shared" si="0"/>
        <v>0</v>
      </c>
      <c r="H32" s="134">
        <v>0</v>
      </c>
      <c r="I32" s="102">
        <f>IF(H32&lt;1,0,VLOOKUP($H32,dol_sal!$A$7:$E$17,3)*(1+K$10))</f>
        <v>0</v>
      </c>
      <c r="J32" s="102">
        <f t="shared" si="3"/>
        <v>0</v>
      </c>
      <c r="K32" s="102">
        <f t="shared" si="1"/>
        <v>0</v>
      </c>
      <c r="L32" s="95">
        <f t="shared" si="4"/>
      </c>
      <c r="M32" s="36"/>
    </row>
    <row r="33" spans="2:13" ht="15.75">
      <c r="B33" s="37"/>
      <c r="C33" s="35"/>
      <c r="D33" s="32"/>
      <c r="E33" s="68"/>
      <c r="F33" s="84"/>
      <c r="G33" s="84"/>
      <c r="H33" s="35"/>
      <c r="I33" s="84"/>
      <c r="J33" s="89"/>
      <c r="K33" s="86"/>
      <c r="L33" s="10"/>
      <c r="M33" s="36"/>
    </row>
    <row r="34" spans="2:13" ht="15.75">
      <c r="B34" s="37"/>
      <c r="C34" s="35"/>
      <c r="D34" s="32" t="s">
        <v>42</v>
      </c>
      <c r="E34" s="91">
        <f>SUM(E14:E33)</f>
        <v>16.5</v>
      </c>
      <c r="F34" s="84"/>
      <c r="G34" s="92">
        <f>SUM(G14:G33)</f>
        <v>633500</v>
      </c>
      <c r="H34" s="35"/>
      <c r="I34" s="84"/>
      <c r="J34" s="90"/>
      <c r="K34" s="97"/>
      <c r="L34" s="101"/>
      <c r="M34" s="36"/>
    </row>
    <row r="35" spans="2:13" ht="15.75">
      <c r="B35" s="37"/>
      <c r="C35" s="70"/>
      <c r="D35" s="32"/>
      <c r="E35" s="68"/>
      <c r="F35" s="84"/>
      <c r="G35" s="84"/>
      <c r="H35" s="35"/>
      <c r="I35" s="84"/>
      <c r="J35" s="89"/>
      <c r="K35" s="86"/>
      <c r="L35" s="10"/>
      <c r="M35" s="36"/>
    </row>
    <row r="36" spans="2:13" ht="15.75">
      <c r="B36" s="37"/>
      <c r="C36" s="32" t="s">
        <v>43</v>
      </c>
      <c r="D36" s="71" t="s">
        <v>44</v>
      </c>
      <c r="E36" s="67"/>
      <c r="F36" s="84"/>
      <c r="H36" s="35"/>
      <c r="I36" s="84"/>
      <c r="K36" s="14"/>
      <c r="L36" s="14"/>
      <c r="M36" s="72"/>
    </row>
    <row r="37" spans="2:13" ht="15.75">
      <c r="B37" s="37"/>
      <c r="C37" s="32"/>
      <c r="D37" s="45" t="s">
        <v>262</v>
      </c>
      <c r="E37" s="67"/>
      <c r="F37" s="93">
        <f>G37/G34</f>
        <v>0.15785319652722968</v>
      </c>
      <c r="G37" s="135">
        <v>100000</v>
      </c>
      <c r="H37" s="96"/>
      <c r="J37" s="90"/>
      <c r="K37" s="100"/>
      <c r="L37" s="101"/>
      <c r="M37" s="72"/>
    </row>
    <row r="38" spans="2:13" ht="15.75">
      <c r="B38" s="37"/>
      <c r="C38" s="32"/>
      <c r="D38" s="45" t="s">
        <v>263</v>
      </c>
      <c r="E38" s="67"/>
      <c r="F38" s="99">
        <f>+G38/E34</f>
        <v>1333.3333333333333</v>
      </c>
      <c r="G38" s="135">
        <v>22000</v>
      </c>
      <c r="H38" s="96"/>
      <c r="J38" s="90"/>
      <c r="K38" s="100"/>
      <c r="L38" s="101"/>
      <c r="M38" s="72"/>
    </row>
    <row r="39" spans="2:13" ht="15.75">
      <c r="B39" s="37"/>
      <c r="C39" s="32"/>
      <c r="D39" s="71"/>
      <c r="E39" s="67"/>
      <c r="F39" s="84"/>
      <c r="H39" s="35"/>
      <c r="I39" s="84"/>
      <c r="J39" s="90"/>
      <c r="K39" s="100"/>
      <c r="L39" s="101"/>
      <c r="M39" s="72"/>
    </row>
    <row r="40" spans="2:13" ht="15.75">
      <c r="B40" s="37"/>
      <c r="C40" s="32"/>
      <c r="D40" s="45" t="s">
        <v>261</v>
      </c>
      <c r="E40" s="46"/>
      <c r="F40" s="35"/>
      <c r="G40" s="98">
        <f>+G38+G37</f>
        <v>122000</v>
      </c>
      <c r="H40" s="32"/>
      <c r="J40" s="90"/>
      <c r="K40" s="100"/>
      <c r="L40" s="101"/>
      <c r="M40" s="72"/>
    </row>
    <row r="41" spans="2:13" ht="15.75">
      <c r="B41" s="37"/>
      <c r="C41" s="70"/>
      <c r="D41" s="45"/>
      <c r="E41" s="68"/>
      <c r="H41" s="35"/>
      <c r="I41" s="84"/>
      <c r="J41" s="89"/>
      <c r="K41" s="84"/>
      <c r="L41" s="67"/>
      <c r="M41" s="72"/>
    </row>
    <row r="42" spans="2:13" ht="15.75">
      <c r="B42" s="37"/>
      <c r="C42" s="32" t="s">
        <v>45</v>
      </c>
      <c r="D42" s="71" t="s">
        <v>46</v>
      </c>
      <c r="E42" s="73"/>
      <c r="F42" s="84"/>
      <c r="G42" s="84"/>
      <c r="H42" s="35"/>
      <c r="I42" s="84"/>
      <c r="J42" s="89"/>
      <c r="K42" s="84"/>
      <c r="L42" s="67"/>
      <c r="M42" s="36"/>
    </row>
    <row r="43" spans="2:13" ht="15.75">
      <c r="B43" s="37"/>
      <c r="C43" s="35"/>
      <c r="D43" s="32" t="s">
        <v>47</v>
      </c>
      <c r="E43" s="68"/>
      <c r="F43" s="84"/>
      <c r="G43" s="135">
        <v>-23004</v>
      </c>
      <c r="H43" s="35"/>
      <c r="I43" s="84"/>
      <c r="J43" s="89"/>
      <c r="K43" s="84"/>
      <c r="L43" s="67"/>
      <c r="M43" s="36"/>
    </row>
    <row r="44" spans="2:13" ht="15.75">
      <c r="B44" s="37"/>
      <c r="C44" s="35"/>
      <c r="D44" s="32" t="s">
        <v>48</v>
      </c>
      <c r="E44" s="68"/>
      <c r="F44" s="84"/>
      <c r="G44" s="135">
        <v>17253</v>
      </c>
      <c r="H44" s="35"/>
      <c r="I44" s="84"/>
      <c r="J44" s="89"/>
      <c r="K44" s="84"/>
      <c r="L44" s="67"/>
      <c r="M44" s="36"/>
    </row>
    <row r="45" spans="2:13" ht="15.75">
      <c r="B45" s="37"/>
      <c r="C45" s="35"/>
      <c r="D45" s="32" t="s">
        <v>49</v>
      </c>
      <c r="E45" s="67"/>
      <c r="F45" s="84"/>
      <c r="G45" s="135">
        <v>11502</v>
      </c>
      <c r="H45" s="35"/>
      <c r="I45" s="84"/>
      <c r="J45" s="89"/>
      <c r="K45" s="84"/>
      <c r="L45" s="67"/>
      <c r="M45" s="36"/>
    </row>
    <row r="46" spans="2:13" ht="15.75">
      <c r="B46" s="37"/>
      <c r="C46" s="35"/>
      <c r="D46" s="32" t="s">
        <v>50</v>
      </c>
      <c r="E46" s="68"/>
      <c r="F46" s="84"/>
      <c r="G46" s="135">
        <v>0</v>
      </c>
      <c r="H46" s="35"/>
      <c r="I46" s="84"/>
      <c r="J46" s="89"/>
      <c r="K46" s="84"/>
      <c r="L46" s="67"/>
      <c r="M46" s="36"/>
    </row>
    <row r="47" spans="2:13" ht="15.75">
      <c r="B47" s="37"/>
      <c r="C47" s="35"/>
      <c r="D47" s="71"/>
      <c r="E47" s="67"/>
      <c r="F47" s="84"/>
      <c r="G47" s="84"/>
      <c r="H47" s="35"/>
      <c r="I47" s="84"/>
      <c r="J47" s="89"/>
      <c r="K47" s="84"/>
      <c r="L47" s="67"/>
      <c r="M47" s="36"/>
    </row>
    <row r="48" spans="2:13" ht="15.75">
      <c r="B48" s="37"/>
      <c r="C48" s="35"/>
      <c r="D48" s="32" t="s">
        <v>51</v>
      </c>
      <c r="E48" s="68"/>
      <c r="F48" s="84"/>
      <c r="G48" s="92">
        <f>SUM(G43:G47)</f>
        <v>5751</v>
      </c>
      <c r="H48" s="35"/>
      <c r="I48" s="84"/>
      <c r="J48" s="89"/>
      <c r="K48" s="84"/>
      <c r="L48" s="67"/>
      <c r="M48" s="36"/>
    </row>
    <row r="49" spans="2:13" ht="15.75">
      <c r="B49" s="37"/>
      <c r="C49" s="35"/>
      <c r="D49" s="32"/>
      <c r="E49" s="68"/>
      <c r="F49" s="84"/>
      <c r="G49" s="84"/>
      <c r="H49" s="35"/>
      <c r="I49" s="84"/>
      <c r="J49" s="89"/>
      <c r="K49" s="84"/>
      <c r="L49" s="67"/>
      <c r="M49" s="72"/>
    </row>
    <row r="50" spans="2:13" ht="15.75">
      <c r="B50" s="37"/>
      <c r="C50" s="32" t="s">
        <v>52</v>
      </c>
      <c r="D50" s="32" t="s">
        <v>53</v>
      </c>
      <c r="E50" s="67"/>
      <c r="F50" s="84"/>
      <c r="G50" s="135">
        <v>0</v>
      </c>
      <c r="H50" s="35"/>
      <c r="I50" s="84"/>
      <c r="J50" s="89"/>
      <c r="K50" s="84"/>
      <c r="L50" s="67"/>
      <c r="M50" s="36"/>
    </row>
    <row r="51" spans="2:13" ht="15.75">
      <c r="B51" s="37"/>
      <c r="C51" s="35"/>
      <c r="D51" s="74" t="s">
        <v>54</v>
      </c>
      <c r="E51" s="75"/>
      <c r="F51" s="85"/>
      <c r="G51" s="84"/>
      <c r="H51" s="35"/>
      <c r="I51" s="94"/>
      <c r="J51" s="89"/>
      <c r="K51" s="84"/>
      <c r="L51" s="67"/>
      <c r="M51" s="36"/>
    </row>
    <row r="52" spans="2:13" ht="30.75" customHeight="1">
      <c r="B52" s="37"/>
      <c r="C52" s="35"/>
      <c r="D52" s="232"/>
      <c r="E52" s="233"/>
      <c r="F52" s="234"/>
      <c r="G52" s="84"/>
      <c r="H52" s="35"/>
      <c r="I52" s="94"/>
      <c r="J52" s="89"/>
      <c r="K52" s="84"/>
      <c r="L52" s="67"/>
      <c r="M52" s="36"/>
    </row>
    <row r="53" spans="2:13" ht="23.25" customHeight="1">
      <c r="B53" s="39"/>
      <c r="C53" s="32" t="s">
        <v>55</v>
      </c>
      <c r="D53" s="32" t="s">
        <v>56</v>
      </c>
      <c r="E53" s="10"/>
      <c r="F53" s="86"/>
      <c r="G53" s="92">
        <f>+G50+G48+G40+G34</f>
        <v>761251</v>
      </c>
      <c r="H53" s="35"/>
      <c r="I53" s="84"/>
      <c r="J53" s="89"/>
      <c r="K53" s="84"/>
      <c r="L53" s="67"/>
      <c r="M53" s="36"/>
    </row>
    <row r="54" spans="2:13" ht="15.75" thickBot="1">
      <c r="B54" s="40"/>
      <c r="C54" s="49"/>
      <c r="D54" s="49"/>
      <c r="E54" s="76"/>
      <c r="F54" s="87"/>
      <c r="G54" s="87"/>
      <c r="H54" s="49"/>
      <c r="I54" s="87"/>
      <c r="J54" s="87"/>
      <c r="K54" s="87"/>
      <c r="L54" s="76"/>
      <c r="M54" s="77"/>
    </row>
    <row r="55" spans="2:13" ht="15.75">
      <c r="B55" s="22"/>
      <c r="C55" s="104"/>
      <c r="D55" s="104"/>
      <c r="E55" s="105"/>
      <c r="F55" s="106"/>
      <c r="G55" s="106"/>
      <c r="H55" s="107"/>
      <c r="I55" s="106"/>
      <c r="J55" s="106"/>
      <c r="K55" s="106"/>
      <c r="L55" s="107"/>
      <c r="M55" s="108"/>
    </row>
    <row r="56" spans="2:254" ht="15.75">
      <c r="B56" s="54" t="s">
        <v>4</v>
      </c>
      <c r="C56" s="32" t="s">
        <v>57</v>
      </c>
      <c r="D56" s="33"/>
      <c r="E56" s="109"/>
      <c r="F56" s="86"/>
      <c r="G56" s="86"/>
      <c r="H56" s="10"/>
      <c r="I56" s="86"/>
      <c r="J56" s="84"/>
      <c r="K56" s="86"/>
      <c r="L56" s="10"/>
      <c r="M56" s="36"/>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row>
    <row r="57" spans="2:13" ht="15.75">
      <c r="B57" s="37"/>
      <c r="C57" s="35"/>
      <c r="D57" s="32"/>
      <c r="E57" s="68"/>
      <c r="F57" s="84"/>
      <c r="G57" s="84"/>
      <c r="H57" s="67"/>
      <c r="I57" s="84"/>
      <c r="J57" s="84"/>
      <c r="K57" s="84"/>
      <c r="L57" s="67"/>
      <c r="M57" s="36"/>
    </row>
    <row r="58" spans="2:13" ht="15.75">
      <c r="B58" s="37"/>
      <c r="C58" s="32" t="s">
        <v>30</v>
      </c>
      <c r="D58" s="71" t="s">
        <v>31</v>
      </c>
      <c r="E58" s="68"/>
      <c r="F58" s="84"/>
      <c r="G58" s="84"/>
      <c r="H58" s="67"/>
      <c r="I58" s="84"/>
      <c r="J58" s="84"/>
      <c r="K58" s="84"/>
      <c r="L58" s="67"/>
      <c r="M58" s="36"/>
    </row>
    <row r="59" spans="2:15" ht="15.75">
      <c r="B59" s="37"/>
      <c r="C59" s="35"/>
      <c r="D59" s="83" t="s">
        <v>32</v>
      </c>
      <c r="E59" s="131">
        <v>0.5</v>
      </c>
      <c r="F59" s="132">
        <v>66000</v>
      </c>
      <c r="G59" s="102">
        <f aca="true" t="shared" si="5" ref="G59:G75">$E59*F59</f>
        <v>33000</v>
      </c>
      <c r="H59" s="103">
        <v>9</v>
      </c>
      <c r="I59" s="102">
        <f>IF(H59&lt;1,0,VLOOKUP($H59,dol_sal!$A$7:$E$17,3)*(1+K$10))</f>
        <v>85222.6497397359</v>
      </c>
      <c r="J59" s="102">
        <f>IF(E59=0,0,(I59-F$81)/(1+F$80))</f>
        <v>72527.41913309989</v>
      </c>
      <c r="K59" s="102">
        <f aca="true" t="shared" si="6" ref="K59:K75">$E59*I59</f>
        <v>42611.32486986795</v>
      </c>
      <c r="L59" s="95">
        <f aca="true" t="shared" si="7" ref="L59:L75">IF(J59=0,"",+F59/J59)</f>
        <v>0.9100006699380687</v>
      </c>
      <c r="M59" s="36"/>
      <c r="O59" s="192">
        <f>+J59*(1+F$80)+F$81</f>
        <v>85222.6497397359</v>
      </c>
    </row>
    <row r="60" spans="2:15" ht="15.75">
      <c r="B60" s="37"/>
      <c r="C60" s="35"/>
      <c r="D60" s="83" t="s">
        <v>58</v>
      </c>
      <c r="E60" s="131">
        <v>1</v>
      </c>
      <c r="F60" s="132">
        <v>56000</v>
      </c>
      <c r="G60" s="102">
        <f t="shared" si="5"/>
        <v>56000</v>
      </c>
      <c r="H60" s="103">
        <v>8</v>
      </c>
      <c r="I60" s="102">
        <f>IF(H60&lt;1,0,VLOOKUP($H60,dol_sal!$A$7:$E$17,3)*(1+K$10))</f>
        <v>72111.10556597817</v>
      </c>
      <c r="J60" s="102">
        <f aca="true" t="shared" si="8" ref="J60:J75">IF(E60=0,0,(I60-F$81)/(1+F$80))</f>
        <v>61191.25183439471</v>
      </c>
      <c r="K60" s="102">
        <f t="shared" si="6"/>
        <v>72111.10556597817</v>
      </c>
      <c r="L60" s="95">
        <f t="shared" si="7"/>
        <v>0.915163496761856</v>
      </c>
      <c r="M60" s="36"/>
      <c r="O60" s="192">
        <f aca="true" t="shared" si="9" ref="O60:O68">+J60*(1+F$80)+F$81</f>
        <v>72111.10556597817</v>
      </c>
    </row>
    <row r="61" spans="2:15" ht="15.75">
      <c r="B61" s="37"/>
      <c r="C61" s="35"/>
      <c r="D61" s="83" t="s">
        <v>59</v>
      </c>
      <c r="E61" s="131">
        <v>12</v>
      </c>
      <c r="F61" s="132">
        <v>36000</v>
      </c>
      <c r="G61" s="102">
        <f t="shared" si="5"/>
        <v>432000</v>
      </c>
      <c r="H61" s="103">
        <v>5</v>
      </c>
      <c r="I61" s="102">
        <f>IF(H61&lt;1,0,VLOOKUP($H61,dol_sal!$A$7:$E$17,3)*(1+K$10))</f>
        <v>45889.21091330738</v>
      </c>
      <c r="J61" s="102">
        <f t="shared" si="8"/>
        <v>38519.94929882877</v>
      </c>
      <c r="K61" s="102">
        <f t="shared" si="6"/>
        <v>550670.5309596886</v>
      </c>
      <c r="L61" s="95">
        <f t="shared" si="7"/>
        <v>0.9345806693752479</v>
      </c>
      <c r="M61" s="36"/>
      <c r="O61" s="192">
        <f t="shared" si="9"/>
        <v>45889.21091330738</v>
      </c>
    </row>
    <row r="62" spans="2:15" ht="15.75">
      <c r="B62" s="37"/>
      <c r="C62" s="32" t="s">
        <v>17</v>
      </c>
      <c r="D62" s="83" t="s">
        <v>60</v>
      </c>
      <c r="E62" s="131">
        <v>1</v>
      </c>
      <c r="F62" s="132">
        <v>35000</v>
      </c>
      <c r="G62" s="102">
        <f t="shared" si="5"/>
        <v>35000</v>
      </c>
      <c r="H62" s="103">
        <v>5</v>
      </c>
      <c r="I62" s="102">
        <f>IF(H62&lt;1,0,VLOOKUP($H62,dol_sal!$A$7:$E$17,3)*(1+K$10))</f>
        <v>45889.21091330738</v>
      </c>
      <c r="J62" s="102">
        <f t="shared" si="8"/>
        <v>38519.94929882877</v>
      </c>
      <c r="K62" s="102">
        <f t="shared" si="6"/>
        <v>45889.21091330738</v>
      </c>
      <c r="L62" s="95">
        <f t="shared" si="7"/>
        <v>0.9086200952259355</v>
      </c>
      <c r="M62" s="36"/>
      <c r="O62" s="192">
        <f t="shared" si="9"/>
        <v>45889.21091330738</v>
      </c>
    </row>
    <row r="63" spans="2:15" ht="15.75">
      <c r="B63" s="37"/>
      <c r="C63" s="32" t="s">
        <v>17</v>
      </c>
      <c r="D63" s="83" t="s">
        <v>61</v>
      </c>
      <c r="E63" s="131">
        <v>1</v>
      </c>
      <c r="F63" s="132">
        <v>32000</v>
      </c>
      <c r="G63" s="102">
        <f t="shared" si="5"/>
        <v>32000</v>
      </c>
      <c r="H63" s="103">
        <v>5</v>
      </c>
      <c r="I63" s="102">
        <f>IF(H63&lt;1,0,VLOOKUP($H63,dol_sal!$A$7:$E$17,3)*(1+K$10))</f>
        <v>45889.21091330738</v>
      </c>
      <c r="J63" s="102">
        <f t="shared" si="8"/>
        <v>38519.94929882877</v>
      </c>
      <c r="K63" s="102">
        <f t="shared" si="6"/>
        <v>45889.21091330738</v>
      </c>
      <c r="L63" s="95">
        <f t="shared" si="7"/>
        <v>0.8307383727779981</v>
      </c>
      <c r="M63" s="36"/>
      <c r="O63" s="192">
        <f t="shared" si="9"/>
        <v>45889.21091330738</v>
      </c>
    </row>
    <row r="64" spans="2:15" ht="15.75">
      <c r="B64" s="37"/>
      <c r="C64" s="32" t="s">
        <v>17</v>
      </c>
      <c r="D64" s="83" t="s">
        <v>62</v>
      </c>
      <c r="E64" s="131">
        <v>1</v>
      </c>
      <c r="F64" s="132">
        <v>32000</v>
      </c>
      <c r="G64" s="102">
        <f t="shared" si="5"/>
        <v>32000</v>
      </c>
      <c r="H64" s="103">
        <v>5</v>
      </c>
      <c r="I64" s="102">
        <f>IF(H64&lt;1,0,VLOOKUP($H64,dol_sal!$A$7:$E$17,3)*(1+K$10))</f>
        <v>45889.21091330738</v>
      </c>
      <c r="J64" s="102">
        <f t="shared" si="8"/>
        <v>38519.94929882877</v>
      </c>
      <c r="K64" s="102">
        <f t="shared" si="6"/>
        <v>45889.21091330738</v>
      </c>
      <c r="L64" s="95">
        <f t="shared" si="7"/>
        <v>0.8307383727779981</v>
      </c>
      <c r="M64" s="36"/>
      <c r="O64" s="192">
        <f t="shared" si="9"/>
        <v>45889.21091330738</v>
      </c>
    </row>
    <row r="65" spans="2:15" ht="15.75">
      <c r="B65" s="37"/>
      <c r="C65" s="32" t="s">
        <v>17</v>
      </c>
      <c r="D65" s="83" t="s">
        <v>63</v>
      </c>
      <c r="E65" s="131">
        <v>1</v>
      </c>
      <c r="F65" s="132">
        <v>33000</v>
      </c>
      <c r="G65" s="102">
        <f t="shared" si="5"/>
        <v>33000</v>
      </c>
      <c r="H65" s="103">
        <v>5</v>
      </c>
      <c r="I65" s="102">
        <f>IF(H65&lt;1,0,VLOOKUP($H65,dol_sal!$A$7:$E$17,3)*(1+K$10))</f>
        <v>45889.21091330738</v>
      </c>
      <c r="J65" s="102">
        <f t="shared" si="8"/>
        <v>38519.94929882877</v>
      </c>
      <c r="K65" s="102">
        <f t="shared" si="6"/>
        <v>45889.21091330738</v>
      </c>
      <c r="L65" s="95">
        <f t="shared" si="7"/>
        <v>0.8566989469273105</v>
      </c>
      <c r="M65" s="36"/>
      <c r="O65" s="192">
        <f t="shared" si="9"/>
        <v>45889.21091330738</v>
      </c>
    </row>
    <row r="66" spans="2:15" ht="15.75">
      <c r="B66" s="37"/>
      <c r="C66" s="32" t="s">
        <v>17</v>
      </c>
      <c r="D66" s="83" t="s">
        <v>64</v>
      </c>
      <c r="E66" s="131">
        <v>1</v>
      </c>
      <c r="F66" s="132">
        <v>33000</v>
      </c>
      <c r="G66" s="102">
        <f t="shared" si="5"/>
        <v>33000</v>
      </c>
      <c r="H66" s="103">
        <v>5</v>
      </c>
      <c r="I66" s="102">
        <f>IF(H66&lt;1,0,VLOOKUP($H66,dol_sal!$A$7:$E$17,3)*(1+K$10))</f>
        <v>45889.21091330738</v>
      </c>
      <c r="J66" s="102">
        <f t="shared" si="8"/>
        <v>38519.94929882877</v>
      </c>
      <c r="K66" s="102">
        <f t="shared" si="6"/>
        <v>45889.21091330738</v>
      </c>
      <c r="L66" s="95">
        <f t="shared" si="7"/>
        <v>0.8566989469273105</v>
      </c>
      <c r="M66" s="36"/>
      <c r="O66" s="192">
        <f t="shared" si="9"/>
        <v>45889.21091330738</v>
      </c>
    </row>
    <row r="67" spans="2:15" ht="15.75">
      <c r="B67" s="37"/>
      <c r="C67" s="35"/>
      <c r="D67" s="83" t="s">
        <v>39</v>
      </c>
      <c r="E67" s="131">
        <v>1</v>
      </c>
      <c r="F67" s="132">
        <v>25000</v>
      </c>
      <c r="G67" s="102">
        <f t="shared" si="5"/>
        <v>25000</v>
      </c>
      <c r="H67" s="103">
        <v>3</v>
      </c>
      <c r="I67" s="102">
        <f>IF(H67&lt;1,0,VLOOKUP($H67,dol_sal!$A$7:$E$17,3)*(1+K$10))</f>
        <v>32777.66673954966</v>
      </c>
      <c r="J67" s="102">
        <f t="shared" si="8"/>
        <v>27183.782000123603</v>
      </c>
      <c r="K67" s="102">
        <f t="shared" si="6"/>
        <v>32777.66673954966</v>
      </c>
      <c r="L67" s="95">
        <f t="shared" si="7"/>
        <v>0.9196659979058958</v>
      </c>
      <c r="M67" s="36"/>
      <c r="O67" s="192">
        <f t="shared" si="9"/>
        <v>32777.66673954966</v>
      </c>
    </row>
    <row r="68" spans="2:15" ht="15.75">
      <c r="B68" s="37"/>
      <c r="C68" s="35"/>
      <c r="D68" s="83" t="s">
        <v>40</v>
      </c>
      <c r="E68" s="131">
        <v>1</v>
      </c>
      <c r="F68" s="132">
        <v>23300</v>
      </c>
      <c r="G68" s="102">
        <f t="shared" si="5"/>
        <v>23300</v>
      </c>
      <c r="H68" s="103">
        <v>2</v>
      </c>
      <c r="I68" s="102">
        <f>IF(H68&lt;1,0,VLOOKUP($H68,dol_sal!$A$7:$E$17,3)*(1+K$10))</f>
        <v>28844.442226391275</v>
      </c>
      <c r="J68" s="102">
        <f t="shared" si="8"/>
        <v>23783.138222880927</v>
      </c>
      <c r="K68" s="102">
        <f t="shared" si="6"/>
        <v>28844.442226391275</v>
      </c>
      <c r="L68" s="95">
        <f t="shared" si="7"/>
        <v>0.9796856824211653</v>
      </c>
      <c r="M68" s="36"/>
      <c r="O68" s="192">
        <f t="shared" si="9"/>
        <v>28844.442226391275</v>
      </c>
    </row>
    <row r="69" spans="2:15" ht="15.75">
      <c r="B69" s="37"/>
      <c r="C69" s="35"/>
      <c r="D69" s="133" t="s">
        <v>41</v>
      </c>
      <c r="E69" s="131">
        <v>0</v>
      </c>
      <c r="F69" s="132">
        <v>0</v>
      </c>
      <c r="G69" s="102">
        <f t="shared" si="5"/>
        <v>0</v>
      </c>
      <c r="H69" s="134">
        <v>0</v>
      </c>
      <c r="I69" s="102">
        <f>IF(H69&lt;1,0,VLOOKUP($H69,dol_sal!$A$7:$E$17,3)*(1+K$10))</f>
        <v>0</v>
      </c>
      <c r="J69" s="102">
        <f t="shared" si="8"/>
        <v>0</v>
      </c>
      <c r="K69" s="102">
        <f t="shared" si="6"/>
        <v>0</v>
      </c>
      <c r="L69" s="95">
        <f t="shared" si="7"/>
      </c>
      <c r="M69" s="36"/>
      <c r="O69" s="192"/>
    </row>
    <row r="70" spans="2:15" ht="15.75">
      <c r="B70" s="37"/>
      <c r="C70" s="35"/>
      <c r="D70" s="133" t="s">
        <v>41</v>
      </c>
      <c r="E70" s="131">
        <v>0</v>
      </c>
      <c r="F70" s="132">
        <v>0</v>
      </c>
      <c r="G70" s="102">
        <f t="shared" si="5"/>
        <v>0</v>
      </c>
      <c r="H70" s="134">
        <v>0</v>
      </c>
      <c r="I70" s="102">
        <f>IF(H70&lt;1,0,VLOOKUP($H70,dol_sal!$A$7:$E$17,3)*(1+K$10))</f>
        <v>0</v>
      </c>
      <c r="J70" s="102">
        <f t="shared" si="8"/>
        <v>0</v>
      </c>
      <c r="K70" s="102">
        <f t="shared" si="6"/>
        <v>0</v>
      </c>
      <c r="L70" s="95">
        <f t="shared" si="7"/>
      </c>
      <c r="M70" s="36"/>
      <c r="O70" s="192"/>
    </row>
    <row r="71" spans="2:15" ht="15.75">
      <c r="B71" s="37"/>
      <c r="C71" s="35"/>
      <c r="D71" s="133" t="s">
        <v>41</v>
      </c>
      <c r="E71" s="131">
        <v>0</v>
      </c>
      <c r="F71" s="132">
        <v>0</v>
      </c>
      <c r="G71" s="102">
        <f t="shared" si="5"/>
        <v>0</v>
      </c>
      <c r="H71" s="134">
        <v>0</v>
      </c>
      <c r="I71" s="102">
        <f>IF(H71&lt;1,0,VLOOKUP($H71,dol_sal!$A$7:$E$17,3)*(1+K$10))</f>
        <v>0</v>
      </c>
      <c r="J71" s="102">
        <f t="shared" si="8"/>
        <v>0</v>
      </c>
      <c r="K71" s="102">
        <f t="shared" si="6"/>
        <v>0</v>
      </c>
      <c r="L71" s="95">
        <f t="shared" si="7"/>
      </c>
      <c r="M71" s="36"/>
      <c r="O71" s="192"/>
    </row>
    <row r="72" spans="2:15" ht="15.75">
      <c r="B72" s="37"/>
      <c r="C72" s="35"/>
      <c r="D72" s="133" t="s">
        <v>41</v>
      </c>
      <c r="E72" s="131">
        <v>0</v>
      </c>
      <c r="F72" s="132">
        <v>0</v>
      </c>
      <c r="G72" s="102">
        <f t="shared" si="5"/>
        <v>0</v>
      </c>
      <c r="H72" s="134">
        <v>0</v>
      </c>
      <c r="I72" s="102">
        <f>IF(H72&lt;1,0,VLOOKUP($H72,dol_sal!$A$7:$E$17,3)*(1+K$10))</f>
        <v>0</v>
      </c>
      <c r="J72" s="102">
        <f t="shared" si="8"/>
        <v>0</v>
      </c>
      <c r="K72" s="102">
        <f t="shared" si="6"/>
        <v>0</v>
      </c>
      <c r="L72" s="95">
        <f t="shared" si="7"/>
      </c>
      <c r="M72" s="36"/>
      <c r="O72" s="192"/>
    </row>
    <row r="73" spans="2:15" ht="15.75">
      <c r="B73" s="37"/>
      <c r="C73" s="35"/>
      <c r="D73" s="133" t="s">
        <v>41</v>
      </c>
      <c r="E73" s="131">
        <v>0</v>
      </c>
      <c r="F73" s="132">
        <v>0</v>
      </c>
      <c r="G73" s="102">
        <f t="shared" si="5"/>
        <v>0</v>
      </c>
      <c r="H73" s="134">
        <v>0</v>
      </c>
      <c r="I73" s="102">
        <f>IF(H73&lt;1,0,VLOOKUP($H73,dol_sal!$A$7:$E$17,3)*(1+K$10))</f>
        <v>0</v>
      </c>
      <c r="J73" s="102">
        <f t="shared" si="8"/>
        <v>0</v>
      </c>
      <c r="K73" s="102">
        <f t="shared" si="6"/>
        <v>0</v>
      </c>
      <c r="L73" s="95">
        <f t="shared" si="7"/>
      </c>
      <c r="M73" s="36"/>
      <c r="O73" s="192"/>
    </row>
    <row r="74" spans="2:15" ht="15.75">
      <c r="B74" s="37"/>
      <c r="C74" s="35"/>
      <c r="D74" s="133" t="s">
        <v>41</v>
      </c>
      <c r="E74" s="131">
        <v>0</v>
      </c>
      <c r="F74" s="132">
        <v>0</v>
      </c>
      <c r="G74" s="102">
        <f t="shared" si="5"/>
        <v>0</v>
      </c>
      <c r="H74" s="134">
        <v>0</v>
      </c>
      <c r="I74" s="102">
        <f>IF(H74&lt;1,0,VLOOKUP($H74,dol_sal!$A$7:$E$17,3)*(1+K$10))</f>
        <v>0</v>
      </c>
      <c r="J74" s="102">
        <f t="shared" si="8"/>
        <v>0</v>
      </c>
      <c r="K74" s="102">
        <f t="shared" si="6"/>
        <v>0</v>
      </c>
      <c r="L74" s="95">
        <f t="shared" si="7"/>
      </c>
      <c r="M74" s="36"/>
      <c r="O74" s="192"/>
    </row>
    <row r="75" spans="2:15" ht="15.75">
      <c r="B75" s="37"/>
      <c r="C75" s="35"/>
      <c r="D75" s="133" t="s">
        <v>41</v>
      </c>
      <c r="E75" s="131">
        <v>0</v>
      </c>
      <c r="F75" s="132">
        <v>0</v>
      </c>
      <c r="G75" s="102">
        <f t="shared" si="5"/>
        <v>0</v>
      </c>
      <c r="H75" s="134">
        <v>0</v>
      </c>
      <c r="I75" s="102">
        <f>IF(H75&lt;1,0,VLOOKUP($H75,dol_sal!$A$7:$E$17,3)*(1+K$10))</f>
        <v>0</v>
      </c>
      <c r="J75" s="102">
        <f t="shared" si="8"/>
        <v>0</v>
      </c>
      <c r="K75" s="102">
        <f t="shared" si="6"/>
        <v>0</v>
      </c>
      <c r="L75" s="95">
        <f t="shared" si="7"/>
      </c>
      <c r="M75" s="36"/>
      <c r="O75" s="192"/>
    </row>
    <row r="76" spans="2:13" ht="15.75">
      <c r="B76" s="110"/>
      <c r="C76" s="35"/>
      <c r="D76" s="32"/>
      <c r="E76" s="68"/>
      <c r="F76" s="84"/>
      <c r="G76" s="84"/>
      <c r="H76" s="35"/>
      <c r="I76" s="84"/>
      <c r="J76" s="84"/>
      <c r="K76" s="84"/>
      <c r="L76" s="67"/>
      <c r="M76" s="36"/>
    </row>
    <row r="77" spans="2:13" ht="15.75">
      <c r="B77" s="37"/>
      <c r="C77" s="35"/>
      <c r="D77" s="32" t="s">
        <v>42</v>
      </c>
      <c r="E77" s="91">
        <f>SUM(E58:E76)</f>
        <v>20.5</v>
      </c>
      <c r="F77" s="84"/>
      <c r="G77" s="92">
        <f>SUM(G58:G76)</f>
        <v>734300</v>
      </c>
      <c r="H77" s="35"/>
      <c r="I77" s="86"/>
      <c r="J77" s="90"/>
      <c r="K77" s="97"/>
      <c r="L77" s="111"/>
      <c r="M77" s="36"/>
    </row>
    <row r="78" spans="2:13" ht="15.75">
      <c r="B78" s="37"/>
      <c r="C78" s="70"/>
      <c r="D78" s="32"/>
      <c r="E78" s="68"/>
      <c r="F78" s="84"/>
      <c r="G78" s="84"/>
      <c r="H78" s="35"/>
      <c r="I78" s="86"/>
      <c r="J78" s="89"/>
      <c r="K78" s="86"/>
      <c r="L78" s="10"/>
      <c r="M78" s="36"/>
    </row>
    <row r="79" spans="2:13" ht="15.75">
      <c r="B79" s="37"/>
      <c r="C79" s="32" t="s">
        <v>43</v>
      </c>
      <c r="D79" s="71" t="s">
        <v>44</v>
      </c>
      <c r="E79" s="67"/>
      <c r="F79" s="84"/>
      <c r="G79" s="13"/>
      <c r="H79" s="35"/>
      <c r="I79" s="86"/>
      <c r="K79" s="14"/>
      <c r="L79" s="14"/>
      <c r="M79" s="72"/>
    </row>
    <row r="80" spans="2:13" ht="15.75">
      <c r="B80" s="37"/>
      <c r="C80" s="32"/>
      <c r="D80" s="45" t="s">
        <v>262</v>
      </c>
      <c r="E80" s="67"/>
      <c r="F80" s="93">
        <f>G80/G77</f>
        <v>0.1566117390712243</v>
      </c>
      <c r="G80" s="135">
        <v>115000</v>
      </c>
      <c r="H80" s="96"/>
      <c r="I80" s="13"/>
      <c r="J80" s="90"/>
      <c r="K80" s="100"/>
      <c r="L80" s="101"/>
      <c r="M80" s="72"/>
    </row>
    <row r="81" spans="2:13" ht="15.75">
      <c r="B81" s="37"/>
      <c r="C81" s="32"/>
      <c r="D81" s="45" t="s">
        <v>263</v>
      </c>
      <c r="E81" s="67"/>
      <c r="F81" s="99">
        <f>+G81/E77</f>
        <v>1336.5853658536585</v>
      </c>
      <c r="G81" s="135">
        <v>27400</v>
      </c>
      <c r="H81" s="96"/>
      <c r="I81" s="13"/>
      <c r="J81" s="90"/>
      <c r="K81" s="100"/>
      <c r="L81" s="101"/>
      <c r="M81" s="72"/>
    </row>
    <row r="82" spans="2:13" ht="15.75">
      <c r="B82" s="37"/>
      <c r="C82" s="32"/>
      <c r="D82" s="71"/>
      <c r="E82" s="67"/>
      <c r="F82" s="84"/>
      <c r="G82" s="13"/>
      <c r="H82" s="35"/>
      <c r="I82" s="84"/>
      <c r="J82" s="90"/>
      <c r="K82" s="100"/>
      <c r="L82" s="101"/>
      <c r="M82" s="72"/>
    </row>
    <row r="83" spans="2:13" ht="15.75">
      <c r="B83" s="37"/>
      <c r="C83" s="32"/>
      <c r="D83" s="45" t="s">
        <v>261</v>
      </c>
      <c r="E83" s="46"/>
      <c r="F83" s="35"/>
      <c r="G83" s="98">
        <f>+G81+G80</f>
        <v>142400</v>
      </c>
      <c r="H83" s="32"/>
      <c r="I83" s="13"/>
      <c r="J83" s="90"/>
      <c r="K83" s="100"/>
      <c r="L83" s="101"/>
      <c r="M83" s="72"/>
    </row>
    <row r="84" spans="2:13" ht="15.75">
      <c r="B84" s="37"/>
      <c r="C84" s="70"/>
      <c r="D84" s="45"/>
      <c r="E84" s="68"/>
      <c r="F84" s="13"/>
      <c r="G84" s="13"/>
      <c r="H84" s="35"/>
      <c r="I84" s="84"/>
      <c r="J84" s="89"/>
      <c r="K84" s="84"/>
      <c r="L84" s="67"/>
      <c r="M84" s="72"/>
    </row>
    <row r="85" spans="2:13" ht="15.75">
      <c r="B85" s="37"/>
      <c r="C85" s="32" t="s">
        <v>45</v>
      </c>
      <c r="D85" s="71" t="s">
        <v>46</v>
      </c>
      <c r="E85" s="73"/>
      <c r="F85" s="84"/>
      <c r="G85" s="84"/>
      <c r="H85" s="35"/>
      <c r="I85" s="84"/>
      <c r="J85" s="89"/>
      <c r="K85" s="84"/>
      <c r="L85" s="67"/>
      <c r="M85" s="36"/>
    </row>
    <row r="86" spans="2:13" ht="15.75">
      <c r="B86" s="37"/>
      <c r="C86" s="35"/>
      <c r="D86" s="32" t="s">
        <v>47</v>
      </c>
      <c r="E86" s="68"/>
      <c r="F86" s="84"/>
      <c r="G86" s="135">
        <v>-23004</v>
      </c>
      <c r="H86" s="35"/>
      <c r="I86" s="84"/>
      <c r="J86" s="89"/>
      <c r="K86" s="84"/>
      <c r="L86" s="67"/>
      <c r="M86" s="36"/>
    </row>
    <row r="87" spans="2:13" ht="15.75">
      <c r="B87" s="37"/>
      <c r="C87" s="35"/>
      <c r="D87" s="32" t="s">
        <v>48</v>
      </c>
      <c r="E87" s="68"/>
      <c r="F87" s="84"/>
      <c r="G87" s="135">
        <v>17253</v>
      </c>
      <c r="H87" s="35"/>
      <c r="I87" s="84"/>
      <c r="J87" s="89"/>
      <c r="K87" s="84"/>
      <c r="L87" s="67"/>
      <c r="M87" s="36"/>
    </row>
    <row r="88" spans="2:13" ht="15.75">
      <c r="B88" s="37"/>
      <c r="C88" s="35"/>
      <c r="D88" s="32" t="s">
        <v>49</v>
      </c>
      <c r="E88" s="67"/>
      <c r="F88" s="84"/>
      <c r="G88" s="135">
        <v>11502</v>
      </c>
      <c r="H88" s="35"/>
      <c r="I88" s="84"/>
      <c r="J88" s="89"/>
      <c r="K88" s="84"/>
      <c r="L88" s="67"/>
      <c r="M88" s="36"/>
    </row>
    <row r="89" spans="2:13" ht="15.75">
      <c r="B89" s="37"/>
      <c r="C89" s="35"/>
      <c r="D89" s="32" t="s">
        <v>50</v>
      </c>
      <c r="E89" s="68"/>
      <c r="F89" s="84"/>
      <c r="G89" s="135">
        <v>0</v>
      </c>
      <c r="H89" s="35"/>
      <c r="I89" s="84"/>
      <c r="J89" s="89"/>
      <c r="K89" s="84"/>
      <c r="L89" s="67"/>
      <c r="M89" s="36"/>
    </row>
    <row r="90" spans="2:13" ht="15.75">
      <c r="B90" s="37"/>
      <c r="C90" s="35"/>
      <c r="D90" s="71"/>
      <c r="E90" s="67"/>
      <c r="F90" s="84"/>
      <c r="G90" s="84"/>
      <c r="H90" s="35"/>
      <c r="I90" s="84"/>
      <c r="J90" s="89"/>
      <c r="K90" s="84"/>
      <c r="L90" s="67"/>
      <c r="M90" s="36"/>
    </row>
    <row r="91" spans="2:13" ht="15.75">
      <c r="B91" s="37"/>
      <c r="C91" s="35"/>
      <c r="D91" s="32" t="s">
        <v>51</v>
      </c>
      <c r="E91" s="68"/>
      <c r="F91" s="84"/>
      <c r="G91" s="92">
        <f>SUM(G86:G90)</f>
        <v>5751</v>
      </c>
      <c r="H91" s="35"/>
      <c r="I91" s="84"/>
      <c r="J91" s="89"/>
      <c r="K91" s="84"/>
      <c r="L91" s="67"/>
      <c r="M91" s="36"/>
    </row>
    <row r="92" spans="2:13" ht="15.75">
      <c r="B92" s="37"/>
      <c r="C92" s="35"/>
      <c r="D92" s="32"/>
      <c r="E92" s="68"/>
      <c r="F92" s="84"/>
      <c r="G92" s="84"/>
      <c r="H92" s="35"/>
      <c r="I92" s="84"/>
      <c r="J92" s="89"/>
      <c r="K92" s="84"/>
      <c r="L92" s="67"/>
      <c r="M92" s="72"/>
    </row>
    <row r="93" spans="2:13" ht="15.75">
      <c r="B93" s="37"/>
      <c r="C93" s="32" t="s">
        <v>52</v>
      </c>
      <c r="D93" s="32" t="s">
        <v>53</v>
      </c>
      <c r="E93" s="67"/>
      <c r="F93" s="84"/>
      <c r="G93" s="135">
        <v>0</v>
      </c>
      <c r="H93" s="35"/>
      <c r="I93" s="84"/>
      <c r="J93" s="89"/>
      <c r="K93" s="84"/>
      <c r="L93" s="67"/>
      <c r="M93" s="36"/>
    </row>
    <row r="94" spans="2:13" ht="15.75">
      <c r="B94" s="37"/>
      <c r="C94" s="35"/>
      <c r="D94" s="74" t="s">
        <v>54</v>
      </c>
      <c r="E94" s="75"/>
      <c r="F94" s="85"/>
      <c r="G94" s="84"/>
      <c r="H94" s="35"/>
      <c r="I94" s="94"/>
      <c r="J94" s="89"/>
      <c r="K94" s="84"/>
      <c r="L94" s="67"/>
      <c r="M94" s="36"/>
    </row>
    <row r="95" spans="2:13" ht="30.75" customHeight="1">
      <c r="B95" s="37"/>
      <c r="C95" s="35"/>
      <c r="D95" s="232"/>
      <c r="E95" s="233"/>
      <c r="F95" s="234"/>
      <c r="G95" s="84"/>
      <c r="H95" s="35"/>
      <c r="I95" s="94"/>
      <c r="J95" s="89"/>
      <c r="K95" s="84"/>
      <c r="L95" s="67"/>
      <c r="M95" s="36"/>
    </row>
    <row r="96" spans="2:13" ht="15.75">
      <c r="B96" s="39"/>
      <c r="C96" s="32" t="s">
        <v>55</v>
      </c>
      <c r="D96" s="32" t="s">
        <v>56</v>
      </c>
      <c r="E96" s="10"/>
      <c r="F96" s="86"/>
      <c r="G96" s="92">
        <f>+G93+G91+G83+G77</f>
        <v>882451</v>
      </c>
      <c r="H96" s="35"/>
      <c r="I96" s="84"/>
      <c r="J96" s="89"/>
      <c r="K96" s="84"/>
      <c r="L96" s="67"/>
      <c r="M96" s="36"/>
    </row>
    <row r="97" spans="2:13" ht="15.75" thickBot="1">
      <c r="B97" s="40"/>
      <c r="C97" s="49"/>
      <c r="D97" s="49"/>
      <c r="E97" s="76"/>
      <c r="F97" s="87"/>
      <c r="G97" s="87"/>
      <c r="H97" s="49"/>
      <c r="I97" s="87"/>
      <c r="J97" s="87"/>
      <c r="K97" s="87"/>
      <c r="L97" s="76"/>
      <c r="M97" s="77"/>
    </row>
    <row r="98" spans="2:13" ht="15.75">
      <c r="B98" s="114"/>
      <c r="C98" s="104"/>
      <c r="D98" s="104"/>
      <c r="E98" s="105"/>
      <c r="F98" s="106"/>
      <c r="G98" s="106"/>
      <c r="H98" s="107"/>
      <c r="I98" s="106"/>
      <c r="J98" s="106"/>
      <c r="K98" s="106"/>
      <c r="L98" s="107"/>
      <c r="M98" s="108"/>
    </row>
    <row r="99" spans="2:254" ht="15.75">
      <c r="B99" s="115" t="s">
        <v>6</v>
      </c>
      <c r="C99" s="32" t="s">
        <v>65</v>
      </c>
      <c r="D99" s="33"/>
      <c r="E99" s="109"/>
      <c r="F99" s="86"/>
      <c r="G99" s="86"/>
      <c r="H99" s="10"/>
      <c r="I99" s="86"/>
      <c r="J99" s="84"/>
      <c r="K99" s="86"/>
      <c r="L99" s="10"/>
      <c r="M99" s="36"/>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c r="IM99" s="8"/>
      <c r="IN99" s="8"/>
      <c r="IO99" s="8"/>
      <c r="IP99" s="8"/>
      <c r="IQ99" s="8"/>
      <c r="IR99" s="8"/>
      <c r="IS99" s="8"/>
      <c r="IT99" s="8"/>
    </row>
    <row r="100" spans="2:13" ht="15.75">
      <c r="B100" s="37"/>
      <c r="C100" s="35"/>
      <c r="D100" s="32"/>
      <c r="E100" s="68"/>
      <c r="F100" s="84"/>
      <c r="G100" s="84"/>
      <c r="H100" s="67"/>
      <c r="I100" s="84"/>
      <c r="J100" s="84"/>
      <c r="K100" s="84"/>
      <c r="L100" s="67"/>
      <c r="M100" s="36"/>
    </row>
    <row r="101" spans="2:13" ht="15.75">
      <c r="B101" s="37"/>
      <c r="C101" s="32" t="s">
        <v>30</v>
      </c>
      <c r="D101" s="71" t="s">
        <v>31</v>
      </c>
      <c r="E101" s="68"/>
      <c r="F101" s="84"/>
      <c r="G101" s="84"/>
      <c r="H101" s="67"/>
      <c r="I101" s="84"/>
      <c r="J101" s="84"/>
      <c r="K101" s="84"/>
      <c r="L101" s="67"/>
      <c r="M101" s="36"/>
    </row>
    <row r="102" spans="2:15" ht="15.75">
      <c r="B102" s="37"/>
      <c r="C102" s="32" t="s">
        <v>17</v>
      </c>
      <c r="D102" s="83" t="s">
        <v>66</v>
      </c>
      <c r="E102" s="131">
        <v>0.5</v>
      </c>
      <c r="F102" s="132">
        <v>50800</v>
      </c>
      <c r="G102" s="102">
        <f aca="true" t="shared" si="10" ref="G102:G127">$E102*F102</f>
        <v>25400</v>
      </c>
      <c r="H102" s="103">
        <v>8</v>
      </c>
      <c r="I102" s="102">
        <f>IF(H102&lt;1,0,VLOOKUP($H102,dol_sal!$A$7:$E$17,3)*(1+K$10))</f>
        <v>72111.10556597817</v>
      </c>
      <c r="J102" s="102">
        <f>IF(E102=0,0,(I102-F$133)/(1+F$132))</f>
        <v>61111.87882229357</v>
      </c>
      <c r="K102" s="102">
        <f>$E102*I102</f>
        <v>36055.552782989085</v>
      </c>
      <c r="L102" s="95">
        <f aca="true" t="shared" si="11" ref="L102:L127">IF(J102=0,"",+F102/J102)</f>
        <v>0.8312622845015231</v>
      </c>
      <c r="M102" s="116"/>
      <c r="O102" s="192">
        <f>+J102*(1+F$132)+F$133</f>
        <v>72111.10556597817</v>
      </c>
    </row>
    <row r="103" spans="2:13" ht="15.75">
      <c r="B103" s="37"/>
      <c r="C103" s="35"/>
      <c r="D103" s="83" t="s">
        <v>67</v>
      </c>
      <c r="E103" s="131">
        <v>1</v>
      </c>
      <c r="F103" s="132">
        <v>32300</v>
      </c>
      <c r="G103" s="102">
        <f t="shared" si="10"/>
        <v>32300</v>
      </c>
      <c r="H103" s="103">
        <v>5</v>
      </c>
      <c r="I103" s="102">
        <f>IF(H103&lt;1,0,VLOOKUP($H103,dol_sal!$A$7:$E$17,3)*(1+K$10))</f>
        <v>45889.21091330738</v>
      </c>
      <c r="J103" s="102">
        <f aca="true" t="shared" si="12" ref="J103:J127">IF(E103=0,0,(I103-F$133)/(1+F$132))</f>
        <v>38471.02424385774</v>
      </c>
      <c r="K103" s="102">
        <f aca="true" t="shared" si="13" ref="K103:K127">$E103*I103</f>
        <v>45889.21091330738</v>
      </c>
      <c r="L103" s="95">
        <f t="shared" si="11"/>
        <v>0.8395929309097352</v>
      </c>
      <c r="M103" s="116"/>
    </row>
    <row r="104" spans="2:13" ht="15.75">
      <c r="B104" s="37"/>
      <c r="C104" s="32" t="s">
        <v>17</v>
      </c>
      <c r="D104" s="83" t="s">
        <v>68</v>
      </c>
      <c r="E104" s="131">
        <v>1</v>
      </c>
      <c r="F104" s="132">
        <v>32300</v>
      </c>
      <c r="G104" s="102">
        <f t="shared" si="10"/>
        <v>32300</v>
      </c>
      <c r="H104" s="103">
        <v>6</v>
      </c>
      <c r="I104" s="102">
        <f>IF(H104&lt;1,0,VLOOKUP($H104,dol_sal!$A$7:$E$17,3)*(1+K$10))</f>
        <v>52444.98300018624</v>
      </c>
      <c r="J104" s="102">
        <f t="shared" si="12"/>
        <v>44131.495557408496</v>
      </c>
      <c r="K104" s="102">
        <f t="shared" si="13"/>
        <v>52444.98300018624</v>
      </c>
      <c r="L104" s="95">
        <f t="shared" si="11"/>
        <v>0.7319035893080604</v>
      </c>
      <c r="M104" s="116"/>
    </row>
    <row r="105" spans="2:13" ht="15.75">
      <c r="B105" s="37"/>
      <c r="C105" s="35" t="s">
        <v>17</v>
      </c>
      <c r="D105" s="83" t="s">
        <v>69</v>
      </c>
      <c r="E105" s="131">
        <v>5</v>
      </c>
      <c r="F105" s="132">
        <v>27700</v>
      </c>
      <c r="G105" s="102">
        <f t="shared" si="10"/>
        <v>138500</v>
      </c>
      <c r="H105" s="103">
        <v>4</v>
      </c>
      <c r="I105" s="102">
        <f>IF(H105&lt;1,0,VLOOKUP($H105,dol_sal!$A$7:$E$17,3)*(1+K$10))</f>
        <v>39333.43882642852</v>
      </c>
      <c r="J105" s="102">
        <f t="shared" si="12"/>
        <v>32810.552930306985</v>
      </c>
      <c r="K105" s="102">
        <f t="shared" si="13"/>
        <v>196667.1941321426</v>
      </c>
      <c r="L105" s="95">
        <f t="shared" si="11"/>
        <v>0.8442405728070987</v>
      </c>
      <c r="M105" s="116"/>
    </row>
    <row r="106" spans="2:13" ht="15.75">
      <c r="B106" s="37"/>
      <c r="C106" s="32" t="s">
        <v>17</v>
      </c>
      <c r="D106" s="83" t="s">
        <v>70</v>
      </c>
      <c r="E106" s="131">
        <v>1</v>
      </c>
      <c r="F106" s="132">
        <v>32300</v>
      </c>
      <c r="G106" s="102">
        <f t="shared" si="10"/>
        <v>32300</v>
      </c>
      <c r="H106" s="103">
        <v>5</v>
      </c>
      <c r="I106" s="102">
        <f>IF(H106&lt;1,0,VLOOKUP($H106,dol_sal!$A$7:$E$17,3)*(1+K$10))</f>
        <v>45889.21091330738</v>
      </c>
      <c r="J106" s="102">
        <f t="shared" si="12"/>
        <v>38471.02424385774</v>
      </c>
      <c r="K106" s="102">
        <f t="shared" si="13"/>
        <v>45889.21091330738</v>
      </c>
      <c r="L106" s="95">
        <f t="shared" si="11"/>
        <v>0.8395929309097352</v>
      </c>
      <c r="M106" s="116"/>
    </row>
    <row r="107" spans="2:13" ht="15.75">
      <c r="B107" s="37"/>
      <c r="C107" s="35" t="s">
        <v>17</v>
      </c>
      <c r="D107" s="83" t="s">
        <v>71</v>
      </c>
      <c r="E107" s="131">
        <v>2</v>
      </c>
      <c r="F107" s="132">
        <v>32300</v>
      </c>
      <c r="G107" s="102">
        <f t="shared" si="10"/>
        <v>64600</v>
      </c>
      <c r="H107" s="103">
        <v>5</v>
      </c>
      <c r="I107" s="102">
        <f>IF(H107&lt;1,0,VLOOKUP($H107,dol_sal!$A$7:$E$17,3)*(1+K$10))</f>
        <v>45889.21091330738</v>
      </c>
      <c r="J107" s="102">
        <f t="shared" si="12"/>
        <v>38471.02424385774</v>
      </c>
      <c r="K107" s="102">
        <f t="shared" si="13"/>
        <v>91778.42182661477</v>
      </c>
      <c r="L107" s="95">
        <f t="shared" si="11"/>
        <v>0.8395929309097352</v>
      </c>
      <c r="M107" s="116"/>
    </row>
    <row r="108" spans="2:13" ht="15.75">
      <c r="B108" s="37"/>
      <c r="C108" s="35"/>
      <c r="D108" s="83" t="s">
        <v>72</v>
      </c>
      <c r="E108" s="131">
        <v>18</v>
      </c>
      <c r="F108" s="132">
        <v>23100</v>
      </c>
      <c r="G108" s="102">
        <f t="shared" si="10"/>
        <v>415800</v>
      </c>
      <c r="H108" s="103">
        <v>3</v>
      </c>
      <c r="I108" s="102">
        <f>IF(H108&lt;1,0,VLOOKUP($H108,dol_sal!$A$7:$E$17,3)*(1+K$10))</f>
        <v>32777.66673954966</v>
      </c>
      <c r="J108" s="102">
        <f t="shared" si="12"/>
        <v>27150.081616756226</v>
      </c>
      <c r="K108" s="102">
        <f t="shared" si="13"/>
        <v>589998.0013118939</v>
      </c>
      <c r="L108" s="95">
        <f t="shared" si="11"/>
        <v>0.8508261715774499</v>
      </c>
      <c r="M108" s="116"/>
    </row>
    <row r="109" spans="2:13" ht="15.75">
      <c r="B109" s="37"/>
      <c r="C109" s="35" t="s">
        <v>17</v>
      </c>
      <c r="D109" s="83" t="s">
        <v>73</v>
      </c>
      <c r="E109" s="131">
        <v>2</v>
      </c>
      <c r="F109" s="132">
        <v>32300</v>
      </c>
      <c r="G109" s="102">
        <f t="shared" si="10"/>
        <v>64600</v>
      </c>
      <c r="H109" s="103">
        <v>5</v>
      </c>
      <c r="I109" s="102">
        <f>IF(H109&lt;1,0,VLOOKUP($H109,dol_sal!$A$7:$E$17,3)*(1+K$10))</f>
        <v>45889.21091330738</v>
      </c>
      <c r="J109" s="102">
        <f t="shared" si="12"/>
        <v>38471.02424385774</v>
      </c>
      <c r="K109" s="102">
        <f t="shared" si="13"/>
        <v>91778.42182661477</v>
      </c>
      <c r="L109" s="95">
        <f t="shared" si="11"/>
        <v>0.8395929309097352</v>
      </c>
      <c r="M109" s="116"/>
    </row>
    <row r="110" spans="2:13" ht="15.75">
      <c r="B110" s="37"/>
      <c r="C110" s="32" t="s">
        <v>17</v>
      </c>
      <c r="D110" s="83" t="s">
        <v>74</v>
      </c>
      <c r="E110" s="131">
        <v>1</v>
      </c>
      <c r="F110" s="132">
        <v>32300</v>
      </c>
      <c r="G110" s="102">
        <f t="shared" si="10"/>
        <v>32300</v>
      </c>
      <c r="H110" s="103">
        <v>5</v>
      </c>
      <c r="I110" s="102">
        <f>IF(H110&lt;1,0,VLOOKUP($H110,dol_sal!$A$7:$E$17,3)*(1+K$10))</f>
        <v>45889.21091330738</v>
      </c>
      <c r="J110" s="102">
        <f t="shared" si="12"/>
        <v>38471.02424385774</v>
      </c>
      <c r="K110" s="102">
        <f t="shared" si="13"/>
        <v>45889.21091330738</v>
      </c>
      <c r="L110" s="95">
        <f t="shared" si="11"/>
        <v>0.8395929309097352</v>
      </c>
      <c r="M110" s="116"/>
    </row>
    <row r="111" spans="2:13" ht="15.75">
      <c r="B111" s="37"/>
      <c r="C111" s="35" t="s">
        <v>17</v>
      </c>
      <c r="D111" s="83" t="s">
        <v>75</v>
      </c>
      <c r="E111" s="131">
        <v>3</v>
      </c>
      <c r="F111" s="132">
        <v>23100</v>
      </c>
      <c r="G111" s="102">
        <f t="shared" si="10"/>
        <v>69300</v>
      </c>
      <c r="H111" s="103">
        <v>3</v>
      </c>
      <c r="I111" s="102">
        <f>IF(H111&lt;1,0,VLOOKUP($H111,dol_sal!$A$7:$E$17,3)*(1+K$10))</f>
        <v>32777.66673954966</v>
      </c>
      <c r="J111" s="102">
        <f t="shared" si="12"/>
        <v>27150.081616756226</v>
      </c>
      <c r="K111" s="102">
        <f t="shared" si="13"/>
        <v>98333.00021864899</v>
      </c>
      <c r="L111" s="95">
        <f t="shared" si="11"/>
        <v>0.8508261715774499</v>
      </c>
      <c r="M111" s="116"/>
    </row>
    <row r="112" spans="2:13" ht="15.75">
      <c r="B112" s="37"/>
      <c r="C112" s="32" t="s">
        <v>17</v>
      </c>
      <c r="D112" s="83" t="s">
        <v>76</v>
      </c>
      <c r="E112" s="131">
        <v>1</v>
      </c>
      <c r="F112" s="132">
        <v>20300</v>
      </c>
      <c r="G112" s="102">
        <f t="shared" si="10"/>
        <v>20300</v>
      </c>
      <c r="H112" s="103">
        <v>2</v>
      </c>
      <c r="I112" s="102">
        <f>IF(H112&lt;1,0,VLOOKUP($H112,dol_sal!$A$7:$E$17,3)*(1+K$10))</f>
        <v>28844.442226391275</v>
      </c>
      <c r="J112" s="102">
        <f t="shared" si="12"/>
        <v>23754.00496377921</v>
      </c>
      <c r="K112" s="102">
        <f t="shared" si="13"/>
        <v>28844.442226391275</v>
      </c>
      <c r="L112" s="95">
        <f t="shared" si="11"/>
        <v>0.8545927320868217</v>
      </c>
      <c r="M112" s="116"/>
    </row>
    <row r="113" spans="2:13" ht="15.75">
      <c r="B113" s="37"/>
      <c r="C113" s="32" t="s">
        <v>17</v>
      </c>
      <c r="D113" s="83" t="s">
        <v>77</v>
      </c>
      <c r="E113" s="131">
        <v>2</v>
      </c>
      <c r="F113" s="132">
        <v>23100</v>
      </c>
      <c r="G113" s="102">
        <f t="shared" si="10"/>
        <v>46200</v>
      </c>
      <c r="H113" s="103">
        <v>3</v>
      </c>
      <c r="I113" s="102">
        <f>IF(H113&lt;1,0,VLOOKUP($H113,dol_sal!$A$7:$E$17,3)*(1+K$10))</f>
        <v>32777.66673954966</v>
      </c>
      <c r="J113" s="102">
        <f t="shared" si="12"/>
        <v>27150.081616756226</v>
      </c>
      <c r="K113" s="102">
        <f t="shared" si="13"/>
        <v>65555.33347909932</v>
      </c>
      <c r="L113" s="95">
        <f t="shared" si="11"/>
        <v>0.8508261715774499</v>
      </c>
      <c r="M113" s="116"/>
    </row>
    <row r="114" spans="2:13" ht="15.75">
      <c r="B114" s="37"/>
      <c r="C114" s="32" t="s">
        <v>17</v>
      </c>
      <c r="D114" s="83" t="s">
        <v>78</v>
      </c>
      <c r="E114" s="131">
        <v>1</v>
      </c>
      <c r="F114" s="132">
        <v>23100</v>
      </c>
      <c r="G114" s="102">
        <f t="shared" si="10"/>
        <v>23100</v>
      </c>
      <c r="H114" s="103">
        <v>3</v>
      </c>
      <c r="I114" s="102">
        <f>IF(H114&lt;1,0,VLOOKUP($H114,dol_sal!$A$7:$E$17,3)*(1+K$10))</f>
        <v>32777.66673954966</v>
      </c>
      <c r="J114" s="102">
        <f t="shared" si="12"/>
        <v>27150.081616756226</v>
      </c>
      <c r="K114" s="102">
        <f t="shared" si="13"/>
        <v>32777.66673954966</v>
      </c>
      <c r="L114" s="95">
        <f t="shared" si="11"/>
        <v>0.8508261715774499</v>
      </c>
      <c r="M114" s="116"/>
    </row>
    <row r="115" spans="2:13" ht="15.75">
      <c r="B115" s="37"/>
      <c r="C115" s="35"/>
      <c r="D115" s="83" t="s">
        <v>39</v>
      </c>
      <c r="E115" s="131">
        <v>2</v>
      </c>
      <c r="F115" s="132">
        <v>23100</v>
      </c>
      <c r="G115" s="102">
        <f t="shared" si="10"/>
        <v>46200</v>
      </c>
      <c r="H115" s="103">
        <v>3</v>
      </c>
      <c r="I115" s="102">
        <f>IF(H115&lt;1,0,VLOOKUP($H115,dol_sal!$A$7:$E$17,3)*(1+K$10))</f>
        <v>32777.66673954966</v>
      </c>
      <c r="J115" s="102">
        <f t="shared" si="12"/>
        <v>27150.081616756226</v>
      </c>
      <c r="K115" s="102">
        <f t="shared" si="13"/>
        <v>65555.33347909932</v>
      </c>
      <c r="L115" s="95">
        <f t="shared" si="11"/>
        <v>0.8508261715774499</v>
      </c>
      <c r="M115" s="116"/>
    </row>
    <row r="116" spans="2:13" ht="15.75">
      <c r="B116" s="37"/>
      <c r="C116" s="35"/>
      <c r="D116" s="83" t="s">
        <v>40</v>
      </c>
      <c r="E116" s="131">
        <v>0</v>
      </c>
      <c r="F116" s="132">
        <v>20300</v>
      </c>
      <c r="G116" s="102">
        <f t="shared" si="10"/>
        <v>0</v>
      </c>
      <c r="H116" s="103">
        <v>2</v>
      </c>
      <c r="I116" s="102">
        <f>IF(H116&lt;1,0,VLOOKUP($H116,dol_sal!$A$7:$E$17,3)*(1+K$10))</f>
        <v>28844.442226391275</v>
      </c>
      <c r="J116" s="102">
        <f t="shared" si="12"/>
        <v>0</v>
      </c>
      <c r="K116" s="102">
        <f t="shared" si="13"/>
        <v>0</v>
      </c>
      <c r="L116" s="95">
        <f t="shared" si="11"/>
      </c>
      <c r="M116" s="116"/>
    </row>
    <row r="117" spans="2:13" ht="15.75">
      <c r="B117" s="37"/>
      <c r="C117" s="35"/>
      <c r="D117" s="133" t="s">
        <v>41</v>
      </c>
      <c r="E117" s="131">
        <v>0</v>
      </c>
      <c r="F117" s="132">
        <v>0</v>
      </c>
      <c r="G117" s="102">
        <f t="shared" si="10"/>
        <v>0</v>
      </c>
      <c r="H117" s="134">
        <v>0</v>
      </c>
      <c r="I117" s="102">
        <f>IF(H117&lt;1,0,VLOOKUP($H117,dol_sal!$A$7:$E$17,3)*(1+K$10))</f>
        <v>0</v>
      </c>
      <c r="J117" s="102">
        <f t="shared" si="12"/>
        <v>0</v>
      </c>
      <c r="K117" s="102">
        <f t="shared" si="13"/>
        <v>0</v>
      </c>
      <c r="L117" s="95">
        <f t="shared" si="11"/>
      </c>
      <c r="M117" s="116"/>
    </row>
    <row r="118" spans="2:13" ht="15.75">
      <c r="B118" s="37"/>
      <c r="C118" s="35"/>
      <c r="D118" s="133" t="s">
        <v>41</v>
      </c>
      <c r="E118" s="131">
        <v>0</v>
      </c>
      <c r="F118" s="132">
        <v>0</v>
      </c>
      <c r="G118" s="102">
        <f t="shared" si="10"/>
        <v>0</v>
      </c>
      <c r="H118" s="134">
        <v>0</v>
      </c>
      <c r="I118" s="102">
        <f>IF(H118&lt;1,0,VLOOKUP($H118,dol_sal!$A$7:$E$17,3)*(1+K$10))</f>
        <v>0</v>
      </c>
      <c r="J118" s="102">
        <f t="shared" si="12"/>
        <v>0</v>
      </c>
      <c r="K118" s="102">
        <f t="shared" si="13"/>
        <v>0</v>
      </c>
      <c r="L118" s="95">
        <f t="shared" si="11"/>
      </c>
      <c r="M118" s="116"/>
    </row>
    <row r="119" spans="2:13" ht="15.75">
      <c r="B119" s="37"/>
      <c r="C119" s="35"/>
      <c r="D119" s="133" t="s">
        <v>41</v>
      </c>
      <c r="E119" s="131">
        <v>0</v>
      </c>
      <c r="F119" s="132">
        <v>0</v>
      </c>
      <c r="G119" s="102">
        <f t="shared" si="10"/>
        <v>0</v>
      </c>
      <c r="H119" s="134">
        <v>0</v>
      </c>
      <c r="I119" s="102">
        <f>IF(H119&lt;1,0,VLOOKUP($H119,dol_sal!$A$7:$E$17,3)*(1+K$10))</f>
        <v>0</v>
      </c>
      <c r="J119" s="102">
        <f t="shared" si="12"/>
        <v>0</v>
      </c>
      <c r="K119" s="102">
        <f t="shared" si="13"/>
        <v>0</v>
      </c>
      <c r="L119" s="95">
        <f t="shared" si="11"/>
      </c>
      <c r="M119" s="116"/>
    </row>
    <row r="120" spans="2:13" ht="15.75">
      <c r="B120" s="37"/>
      <c r="C120" s="35"/>
      <c r="D120" s="133" t="s">
        <v>41</v>
      </c>
      <c r="E120" s="131">
        <v>0</v>
      </c>
      <c r="F120" s="132">
        <v>0</v>
      </c>
      <c r="G120" s="102">
        <f t="shared" si="10"/>
        <v>0</v>
      </c>
      <c r="H120" s="134">
        <v>0</v>
      </c>
      <c r="I120" s="102">
        <f>IF(H120&lt;1,0,VLOOKUP($H120,dol_sal!$A$7:$E$17,3)*(1+K$10))</f>
        <v>0</v>
      </c>
      <c r="J120" s="102">
        <f t="shared" si="12"/>
        <v>0</v>
      </c>
      <c r="K120" s="102">
        <f t="shared" si="13"/>
        <v>0</v>
      </c>
      <c r="L120" s="95">
        <f t="shared" si="11"/>
      </c>
      <c r="M120" s="116"/>
    </row>
    <row r="121" spans="2:13" ht="15.75">
      <c r="B121" s="37"/>
      <c r="C121" s="35"/>
      <c r="D121" s="133" t="s">
        <v>41</v>
      </c>
      <c r="E121" s="131">
        <v>0</v>
      </c>
      <c r="F121" s="132">
        <v>0</v>
      </c>
      <c r="G121" s="102">
        <f t="shared" si="10"/>
        <v>0</v>
      </c>
      <c r="H121" s="134">
        <v>0</v>
      </c>
      <c r="I121" s="102">
        <f>IF(H121&lt;1,0,VLOOKUP($H121,dol_sal!$A$7:$E$17,3)*(1+K$10))</f>
        <v>0</v>
      </c>
      <c r="J121" s="102">
        <f t="shared" si="12"/>
        <v>0</v>
      </c>
      <c r="K121" s="102">
        <f t="shared" si="13"/>
        <v>0</v>
      </c>
      <c r="L121" s="95">
        <f t="shared" si="11"/>
      </c>
      <c r="M121" s="116"/>
    </row>
    <row r="122" spans="2:13" ht="15.75">
      <c r="B122" s="37"/>
      <c r="C122" s="35"/>
      <c r="D122" s="133" t="s">
        <v>41</v>
      </c>
      <c r="E122" s="131">
        <v>0</v>
      </c>
      <c r="F122" s="132">
        <v>0</v>
      </c>
      <c r="G122" s="102">
        <f t="shared" si="10"/>
        <v>0</v>
      </c>
      <c r="H122" s="134">
        <v>0</v>
      </c>
      <c r="I122" s="102">
        <f>IF(H122&lt;1,0,VLOOKUP($H122,dol_sal!$A$7:$E$17,3)*(1+K$10))</f>
        <v>0</v>
      </c>
      <c r="J122" s="102">
        <f t="shared" si="12"/>
        <v>0</v>
      </c>
      <c r="K122" s="102">
        <f t="shared" si="13"/>
        <v>0</v>
      </c>
      <c r="L122" s="95">
        <f t="shared" si="11"/>
      </c>
      <c r="M122" s="116"/>
    </row>
    <row r="123" spans="2:13" ht="15.75">
      <c r="B123" s="37"/>
      <c r="C123" s="35"/>
      <c r="D123" s="133" t="s">
        <v>41</v>
      </c>
      <c r="E123" s="131">
        <v>0</v>
      </c>
      <c r="F123" s="132">
        <v>0</v>
      </c>
      <c r="G123" s="102">
        <f t="shared" si="10"/>
        <v>0</v>
      </c>
      <c r="H123" s="134">
        <v>0</v>
      </c>
      <c r="I123" s="102">
        <f>IF(H123&lt;1,0,VLOOKUP($H123,dol_sal!$A$7:$E$17,3)*(1+K$10))</f>
        <v>0</v>
      </c>
      <c r="J123" s="102">
        <f t="shared" si="12"/>
        <v>0</v>
      </c>
      <c r="K123" s="102">
        <f t="shared" si="13"/>
        <v>0</v>
      </c>
      <c r="L123" s="95">
        <f t="shared" si="11"/>
      </c>
      <c r="M123" s="116"/>
    </row>
    <row r="124" spans="2:13" ht="15.75">
      <c r="B124" s="37"/>
      <c r="C124" s="35"/>
      <c r="D124" s="133" t="s">
        <v>41</v>
      </c>
      <c r="E124" s="131">
        <v>0</v>
      </c>
      <c r="F124" s="132">
        <v>0</v>
      </c>
      <c r="G124" s="102">
        <f t="shared" si="10"/>
        <v>0</v>
      </c>
      <c r="H124" s="134">
        <v>0</v>
      </c>
      <c r="I124" s="102">
        <f>IF(H124&lt;1,0,VLOOKUP($H124,dol_sal!$A$7:$E$17,3)*(1+K$10))</f>
        <v>0</v>
      </c>
      <c r="J124" s="102">
        <f t="shared" si="12"/>
        <v>0</v>
      </c>
      <c r="K124" s="102">
        <f t="shared" si="13"/>
        <v>0</v>
      </c>
      <c r="L124" s="95">
        <f t="shared" si="11"/>
      </c>
      <c r="M124" s="116"/>
    </row>
    <row r="125" spans="2:13" ht="15.75">
      <c r="B125" s="37"/>
      <c r="C125" s="35"/>
      <c r="D125" s="133" t="s">
        <v>41</v>
      </c>
      <c r="E125" s="131">
        <v>0</v>
      </c>
      <c r="F125" s="132">
        <v>0</v>
      </c>
      <c r="G125" s="102">
        <f t="shared" si="10"/>
        <v>0</v>
      </c>
      <c r="H125" s="134">
        <v>0</v>
      </c>
      <c r="I125" s="102">
        <f>IF(H125&lt;1,0,VLOOKUP($H125,dol_sal!$A$7:$E$17,3)*(1+K$10))</f>
        <v>0</v>
      </c>
      <c r="J125" s="102">
        <f t="shared" si="12"/>
        <v>0</v>
      </c>
      <c r="K125" s="102">
        <f t="shared" si="13"/>
        <v>0</v>
      </c>
      <c r="L125" s="95">
        <f t="shared" si="11"/>
      </c>
      <c r="M125" s="116"/>
    </row>
    <row r="126" spans="2:13" ht="15.75">
      <c r="B126" s="37"/>
      <c r="C126" s="35"/>
      <c r="D126" s="133" t="s">
        <v>41</v>
      </c>
      <c r="E126" s="131">
        <v>0</v>
      </c>
      <c r="F126" s="132">
        <v>0</v>
      </c>
      <c r="G126" s="102">
        <f t="shared" si="10"/>
        <v>0</v>
      </c>
      <c r="H126" s="134">
        <v>0</v>
      </c>
      <c r="I126" s="102">
        <f>IF(H126&lt;1,0,VLOOKUP($H126,dol_sal!$A$7:$E$17,3)*(1+K$10))</f>
        <v>0</v>
      </c>
      <c r="J126" s="102">
        <f t="shared" si="12"/>
        <v>0</v>
      </c>
      <c r="K126" s="102">
        <f t="shared" si="13"/>
        <v>0</v>
      </c>
      <c r="L126" s="95">
        <f t="shared" si="11"/>
      </c>
      <c r="M126" s="116"/>
    </row>
    <row r="127" spans="2:13" ht="15.75">
      <c r="B127" s="37"/>
      <c r="C127" s="35"/>
      <c r="D127" s="133" t="s">
        <v>41</v>
      </c>
      <c r="E127" s="131">
        <v>0</v>
      </c>
      <c r="F127" s="132">
        <v>0</v>
      </c>
      <c r="G127" s="102">
        <f t="shared" si="10"/>
        <v>0</v>
      </c>
      <c r="H127" s="134">
        <v>0</v>
      </c>
      <c r="I127" s="102">
        <f>IF(H127&lt;1,0,VLOOKUP($H127,dol_sal!$A$7:$E$17,3)*(1+K$10))</f>
        <v>0</v>
      </c>
      <c r="J127" s="102">
        <f t="shared" si="12"/>
        <v>0</v>
      </c>
      <c r="K127" s="102">
        <f t="shared" si="13"/>
        <v>0</v>
      </c>
      <c r="L127" s="95">
        <f t="shared" si="11"/>
      </c>
      <c r="M127" s="116"/>
    </row>
    <row r="128" spans="2:13" ht="15.75">
      <c r="B128" s="37"/>
      <c r="C128" s="35"/>
      <c r="D128" s="32"/>
      <c r="E128" s="113"/>
      <c r="F128" s="112"/>
      <c r="G128" s="112"/>
      <c r="H128" s="96"/>
      <c r="I128" s="112"/>
      <c r="J128" s="112"/>
      <c r="K128" s="112"/>
      <c r="L128" s="117"/>
      <c r="M128" s="116"/>
    </row>
    <row r="129" spans="2:13" ht="15.75">
      <c r="B129" s="37"/>
      <c r="C129" s="35"/>
      <c r="D129" s="32" t="s">
        <v>42</v>
      </c>
      <c r="E129" s="91">
        <f>SUM(E102:E128)</f>
        <v>40.5</v>
      </c>
      <c r="F129" s="84"/>
      <c r="G129" s="92">
        <f>SUM(G102:G128)</f>
        <v>1043200</v>
      </c>
      <c r="H129" s="35"/>
      <c r="I129" s="84"/>
      <c r="J129" s="90"/>
      <c r="K129" s="97"/>
      <c r="L129" s="111"/>
      <c r="M129" s="36"/>
    </row>
    <row r="130" spans="2:13" ht="15.75">
      <c r="B130" s="37"/>
      <c r="C130" s="70"/>
      <c r="D130" s="32"/>
      <c r="E130" s="68"/>
      <c r="F130" s="84"/>
      <c r="G130" s="84"/>
      <c r="H130" s="35"/>
      <c r="I130" s="84"/>
      <c r="J130" s="89"/>
      <c r="K130" s="86"/>
      <c r="L130" s="10"/>
      <c r="M130" s="36"/>
    </row>
    <row r="131" spans="2:13" ht="15.75">
      <c r="B131" s="37"/>
      <c r="C131" s="32" t="s">
        <v>43</v>
      </c>
      <c r="D131" s="71" t="s">
        <v>44</v>
      </c>
      <c r="E131" s="67"/>
      <c r="F131" s="84"/>
      <c r="G131" s="13"/>
      <c r="H131" s="35"/>
      <c r="I131" s="86"/>
      <c r="K131" s="14"/>
      <c r="L131" s="14"/>
      <c r="M131" s="72"/>
    </row>
    <row r="132" spans="2:13" ht="15.75">
      <c r="B132" s="37"/>
      <c r="C132" s="32"/>
      <c r="D132" s="45" t="s">
        <v>262</v>
      </c>
      <c r="E132" s="67"/>
      <c r="F132" s="93">
        <f>G132/G129</f>
        <v>0.15816717791411042</v>
      </c>
      <c r="G132" s="135">
        <v>165000</v>
      </c>
      <c r="H132" s="96"/>
      <c r="I132" s="13"/>
      <c r="J132" s="90"/>
      <c r="K132" s="100"/>
      <c r="L132" s="101"/>
      <c r="M132" s="72"/>
    </row>
    <row r="133" spans="2:13" ht="15.75">
      <c r="B133" s="37"/>
      <c r="C133" s="32"/>
      <c r="D133" s="45" t="s">
        <v>263</v>
      </c>
      <c r="E133" s="67"/>
      <c r="F133" s="99">
        <f>+G133/E129</f>
        <v>1333.3333333333333</v>
      </c>
      <c r="G133" s="135">
        <v>54000</v>
      </c>
      <c r="H133" s="96"/>
      <c r="I133" s="13"/>
      <c r="J133" s="90"/>
      <c r="K133" s="100"/>
      <c r="L133" s="101"/>
      <c r="M133" s="72"/>
    </row>
    <row r="134" spans="2:13" ht="15.75">
      <c r="B134" s="37"/>
      <c r="C134" s="32"/>
      <c r="D134" s="71"/>
      <c r="E134" s="67"/>
      <c r="F134" s="84"/>
      <c r="G134" s="13"/>
      <c r="H134" s="35"/>
      <c r="I134" s="84"/>
      <c r="J134" s="90"/>
      <c r="K134" s="100"/>
      <c r="L134" s="101"/>
      <c r="M134" s="72"/>
    </row>
    <row r="135" spans="2:13" ht="15.75">
      <c r="B135" s="37"/>
      <c r="C135" s="32"/>
      <c r="D135" s="45" t="s">
        <v>261</v>
      </c>
      <c r="E135" s="46"/>
      <c r="F135" s="35"/>
      <c r="G135" s="98">
        <f>+G133+G132</f>
        <v>219000</v>
      </c>
      <c r="H135" s="32"/>
      <c r="I135" s="13"/>
      <c r="J135" s="90"/>
      <c r="K135" s="100"/>
      <c r="L135" s="101"/>
      <c r="M135" s="72"/>
    </row>
    <row r="136" spans="2:13" ht="15.75">
      <c r="B136" s="37"/>
      <c r="C136" s="70"/>
      <c r="D136" s="45"/>
      <c r="E136" s="68"/>
      <c r="F136" s="13"/>
      <c r="G136" s="13"/>
      <c r="H136" s="35"/>
      <c r="I136" s="84"/>
      <c r="J136" s="89"/>
      <c r="K136" s="84"/>
      <c r="L136" s="67"/>
      <c r="M136" s="72"/>
    </row>
    <row r="137" spans="2:13" ht="15.75">
      <c r="B137" s="37"/>
      <c r="C137" s="32" t="s">
        <v>45</v>
      </c>
      <c r="D137" s="71" t="s">
        <v>46</v>
      </c>
      <c r="E137" s="73"/>
      <c r="F137" s="84"/>
      <c r="G137" s="84"/>
      <c r="H137" s="35"/>
      <c r="I137" s="84"/>
      <c r="J137" s="89"/>
      <c r="K137" s="84"/>
      <c r="L137" s="67"/>
      <c r="M137" s="36"/>
    </row>
    <row r="138" spans="2:13" ht="15.75">
      <c r="B138" s="37"/>
      <c r="C138" s="35"/>
      <c r="D138" s="32" t="s">
        <v>47</v>
      </c>
      <c r="E138" s="68"/>
      <c r="F138" s="84"/>
      <c r="G138" s="135">
        <v>-23004</v>
      </c>
      <c r="H138" s="35"/>
      <c r="I138" s="84"/>
      <c r="J138" s="89"/>
      <c r="K138" s="84"/>
      <c r="L138" s="67"/>
      <c r="M138" s="36"/>
    </row>
    <row r="139" spans="2:13" ht="15.75">
      <c r="B139" s="37"/>
      <c r="C139" s="35"/>
      <c r="D139" s="32" t="s">
        <v>48</v>
      </c>
      <c r="E139" s="68"/>
      <c r="F139" s="84"/>
      <c r="G139" s="135">
        <v>17253</v>
      </c>
      <c r="H139" s="35"/>
      <c r="I139" s="84"/>
      <c r="J139" s="89"/>
      <c r="K139" s="84"/>
      <c r="L139" s="67"/>
      <c r="M139" s="36"/>
    </row>
    <row r="140" spans="2:13" ht="15.75">
      <c r="B140" s="37"/>
      <c r="C140" s="35"/>
      <c r="D140" s="32" t="s">
        <v>49</v>
      </c>
      <c r="E140" s="67"/>
      <c r="F140" s="84"/>
      <c r="G140" s="135">
        <v>11502</v>
      </c>
      <c r="H140" s="35"/>
      <c r="I140" s="84"/>
      <c r="J140" s="89"/>
      <c r="K140" s="84"/>
      <c r="L140" s="67"/>
      <c r="M140" s="36"/>
    </row>
    <row r="141" spans="2:13" ht="15.75">
      <c r="B141" s="37"/>
      <c r="C141" s="35"/>
      <c r="D141" s="32" t="s">
        <v>50</v>
      </c>
      <c r="E141" s="68"/>
      <c r="F141" s="84"/>
      <c r="G141" s="135">
        <v>0</v>
      </c>
      <c r="H141" s="35"/>
      <c r="I141" s="84"/>
      <c r="J141" s="89"/>
      <c r="K141" s="84"/>
      <c r="L141" s="67"/>
      <c r="M141" s="36"/>
    </row>
    <row r="142" spans="2:13" ht="15.75">
      <c r="B142" s="37"/>
      <c r="C142" s="35"/>
      <c r="D142" s="71"/>
      <c r="E142" s="67"/>
      <c r="F142" s="84"/>
      <c r="G142" s="84"/>
      <c r="H142" s="35"/>
      <c r="I142" s="84"/>
      <c r="J142" s="89"/>
      <c r="K142" s="84"/>
      <c r="L142" s="67"/>
      <c r="M142" s="36"/>
    </row>
    <row r="143" spans="2:13" ht="15" customHeight="1">
      <c r="B143" s="37"/>
      <c r="C143" s="35"/>
      <c r="D143" s="32" t="s">
        <v>51</v>
      </c>
      <c r="E143" s="68"/>
      <c r="F143" s="84"/>
      <c r="G143" s="92">
        <f>SUM(G138:G142)</f>
        <v>5751</v>
      </c>
      <c r="H143" s="35"/>
      <c r="I143" s="84"/>
      <c r="J143" s="89"/>
      <c r="K143" s="84"/>
      <c r="L143" s="67"/>
      <c r="M143" s="36"/>
    </row>
    <row r="144" spans="2:13" ht="15.75">
      <c r="B144" s="37"/>
      <c r="C144" s="35"/>
      <c r="D144" s="32"/>
      <c r="E144" s="68"/>
      <c r="F144" s="84"/>
      <c r="G144" s="84"/>
      <c r="H144" s="35"/>
      <c r="I144" s="84"/>
      <c r="J144" s="89"/>
      <c r="K144" s="84"/>
      <c r="L144" s="67"/>
      <c r="M144" s="72"/>
    </row>
    <row r="145" spans="2:13" ht="15.75">
      <c r="B145" s="37"/>
      <c r="C145" s="32" t="s">
        <v>52</v>
      </c>
      <c r="D145" s="32" t="s">
        <v>53</v>
      </c>
      <c r="E145" s="67"/>
      <c r="F145" s="84"/>
      <c r="G145" s="135">
        <v>0</v>
      </c>
      <c r="H145" s="35"/>
      <c r="I145" s="84"/>
      <c r="J145" s="89"/>
      <c r="K145" s="84"/>
      <c r="L145" s="67"/>
      <c r="M145" s="36"/>
    </row>
    <row r="146" spans="2:13" ht="15.75">
      <c r="B146" s="37"/>
      <c r="C146" s="35"/>
      <c r="D146" s="74" t="s">
        <v>54</v>
      </c>
      <c r="E146" s="75"/>
      <c r="F146" s="85"/>
      <c r="G146" s="84"/>
      <c r="H146" s="35"/>
      <c r="I146" s="94"/>
      <c r="J146" s="89"/>
      <c r="K146" s="84"/>
      <c r="L146" s="67"/>
      <c r="M146" s="36"/>
    </row>
    <row r="147" spans="2:13" ht="30.75" customHeight="1">
      <c r="B147" s="37"/>
      <c r="C147" s="35"/>
      <c r="D147" s="232"/>
      <c r="E147" s="233"/>
      <c r="F147" s="234"/>
      <c r="G147" s="84"/>
      <c r="H147" s="35"/>
      <c r="I147" s="94"/>
      <c r="J147" s="89"/>
      <c r="K147" s="84"/>
      <c r="L147" s="67"/>
      <c r="M147" s="36"/>
    </row>
    <row r="148" spans="2:13" ht="15.75">
      <c r="B148" s="39"/>
      <c r="C148" s="32" t="s">
        <v>55</v>
      </c>
      <c r="D148" s="32" t="s">
        <v>56</v>
      </c>
      <c r="E148" s="10"/>
      <c r="F148" s="86"/>
      <c r="G148" s="92">
        <f>+G145+G143+G135+G129</f>
        <v>1267951</v>
      </c>
      <c r="H148" s="35"/>
      <c r="I148" s="84"/>
      <c r="J148" s="89"/>
      <c r="K148" s="84"/>
      <c r="L148" s="67"/>
      <c r="M148" s="36"/>
    </row>
    <row r="149" spans="2:13" ht="16.5" thickBot="1">
      <c r="B149" s="118"/>
      <c r="C149" s="119"/>
      <c r="D149" s="119"/>
      <c r="E149" s="120"/>
      <c r="F149" s="121"/>
      <c r="G149" s="122"/>
      <c r="H149" s="49"/>
      <c r="I149" s="87"/>
      <c r="J149" s="123"/>
      <c r="K149" s="87"/>
      <c r="L149" s="76"/>
      <c r="M149" s="77"/>
    </row>
    <row r="150" spans="2:13" ht="15.75">
      <c r="B150" s="114"/>
      <c r="C150" s="104"/>
      <c r="D150" s="104"/>
      <c r="E150" s="105"/>
      <c r="F150" s="106"/>
      <c r="G150" s="106"/>
      <c r="H150" s="107"/>
      <c r="I150" s="106"/>
      <c r="J150" s="106"/>
      <c r="K150" s="106"/>
      <c r="L150" s="107"/>
      <c r="M150" s="108"/>
    </row>
    <row r="151" spans="2:254" ht="15.75">
      <c r="B151" s="115" t="s">
        <v>79</v>
      </c>
      <c r="C151" s="32" t="s">
        <v>80</v>
      </c>
      <c r="D151" s="33"/>
      <c r="E151" s="109"/>
      <c r="F151" s="86"/>
      <c r="G151" s="86"/>
      <c r="H151" s="10"/>
      <c r="I151" s="86"/>
      <c r="J151" s="84"/>
      <c r="K151" s="86"/>
      <c r="L151" s="10"/>
      <c r="M151" s="36"/>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c r="HA151" s="8"/>
      <c r="HB151" s="8"/>
      <c r="HC151" s="8"/>
      <c r="HD151" s="8"/>
      <c r="HE151" s="8"/>
      <c r="HF151" s="8"/>
      <c r="HG151" s="8"/>
      <c r="HH151" s="8"/>
      <c r="HI151" s="8"/>
      <c r="HJ151" s="8"/>
      <c r="HK151" s="8"/>
      <c r="HL151" s="8"/>
      <c r="HM151" s="8"/>
      <c r="HN151" s="8"/>
      <c r="HO151" s="8"/>
      <c r="HP151" s="8"/>
      <c r="HQ151" s="8"/>
      <c r="HR151" s="8"/>
      <c r="HS151" s="8"/>
      <c r="HT151" s="8"/>
      <c r="HU151" s="8"/>
      <c r="HV151" s="8"/>
      <c r="HW151" s="8"/>
      <c r="HX151" s="8"/>
      <c r="HY151" s="8"/>
      <c r="HZ151" s="8"/>
      <c r="IA151" s="8"/>
      <c r="IB151" s="8"/>
      <c r="IC151" s="8"/>
      <c r="ID151" s="8"/>
      <c r="IE151" s="8"/>
      <c r="IF151" s="8"/>
      <c r="IG151" s="8"/>
      <c r="IH151" s="8"/>
      <c r="II151" s="8"/>
      <c r="IJ151" s="8"/>
      <c r="IK151" s="8"/>
      <c r="IL151" s="8"/>
      <c r="IM151" s="8"/>
      <c r="IN151" s="8"/>
      <c r="IO151" s="8"/>
      <c r="IP151" s="8"/>
      <c r="IQ151" s="8"/>
      <c r="IR151" s="8"/>
      <c r="IS151" s="8"/>
      <c r="IT151" s="8"/>
    </row>
    <row r="152" spans="2:13" ht="15.75">
      <c r="B152" s="37"/>
      <c r="C152" s="35"/>
      <c r="D152" s="32"/>
      <c r="E152" s="68"/>
      <c r="F152" s="84"/>
      <c r="G152" s="84"/>
      <c r="H152" s="67"/>
      <c r="I152" s="84"/>
      <c r="J152" s="84"/>
      <c r="K152" s="84"/>
      <c r="L152" s="67"/>
      <c r="M152" s="36"/>
    </row>
    <row r="153" spans="2:13" ht="15.75">
      <c r="B153" s="37"/>
      <c r="C153" s="32" t="s">
        <v>30</v>
      </c>
      <c r="D153" s="71" t="s">
        <v>31</v>
      </c>
      <c r="E153" s="68"/>
      <c r="F153" s="84"/>
      <c r="G153" s="84"/>
      <c r="H153" s="67"/>
      <c r="I153" s="84"/>
      <c r="J153" s="84"/>
      <c r="K153" s="84"/>
      <c r="L153" s="67"/>
      <c r="M153" s="36"/>
    </row>
    <row r="154" spans="2:15" ht="15.75">
      <c r="B154" s="37"/>
      <c r="C154" s="35"/>
      <c r="D154" s="83" t="s">
        <v>81</v>
      </c>
      <c r="E154" s="131">
        <v>0.5</v>
      </c>
      <c r="F154" s="132">
        <v>32300</v>
      </c>
      <c r="G154" s="102">
        <f aca="true" t="shared" si="14" ref="G154:G172">$E154*F154</f>
        <v>16150</v>
      </c>
      <c r="H154" s="103">
        <v>5</v>
      </c>
      <c r="I154" s="102">
        <f>IF(H154&lt;1,0,VLOOKUP($H154,dol_sal!$A$7:$E$17,3)*(1+K$10))</f>
        <v>45889.21091330738</v>
      </c>
      <c r="J154" s="102">
        <f>IF(E154=0,0,(I154-F$178)/(1+F$177))</f>
        <v>38471.76127373789</v>
      </c>
      <c r="K154" s="102">
        <f>$E154*I154</f>
        <v>22944.60545665369</v>
      </c>
      <c r="L154" s="95">
        <f>IF(J154=0,"",+F154/J154)</f>
        <v>0.8395768462529181</v>
      </c>
      <c r="M154" s="36"/>
      <c r="O154" s="192">
        <f>+J154*(1+F$177)+F$178</f>
        <v>45889.21091330738</v>
      </c>
    </row>
    <row r="155" spans="2:13" ht="15.75">
      <c r="B155" s="37"/>
      <c r="C155" s="32" t="s">
        <v>17</v>
      </c>
      <c r="D155" s="83" t="s">
        <v>82</v>
      </c>
      <c r="E155" s="131">
        <v>2</v>
      </c>
      <c r="F155" s="132">
        <v>28000</v>
      </c>
      <c r="G155" s="102">
        <f t="shared" si="14"/>
        <v>56000</v>
      </c>
      <c r="H155" s="103">
        <v>4</v>
      </c>
      <c r="I155" s="102">
        <f>IF(H155&lt;1,0,VLOOKUP($H155,dol_sal!$A$7:$E$17,3)*(1+K$10))</f>
        <v>39333.43882642852</v>
      </c>
      <c r="J155" s="102">
        <f aca="true" t="shared" si="15" ref="J155:J172">IF(E155=0,0,(I155-F$178)/(1+F$177))</f>
        <v>32819.43252986822</v>
      </c>
      <c r="K155" s="102">
        <f aca="true" t="shared" si="16" ref="K155:K172">$E155*I155</f>
        <v>78666.87765285705</v>
      </c>
      <c r="L155" s="95">
        <f aca="true" t="shared" si="17" ref="L155:L172">IF(J155=0,"",+F155/J155)</f>
        <v>0.8531530816237555</v>
      </c>
      <c r="M155" s="36"/>
    </row>
    <row r="156" spans="2:13" ht="15.75">
      <c r="B156" s="37"/>
      <c r="C156" s="35"/>
      <c r="D156" s="83" t="s">
        <v>83</v>
      </c>
      <c r="E156" s="131">
        <v>6</v>
      </c>
      <c r="F156" s="132">
        <v>23100</v>
      </c>
      <c r="G156" s="102">
        <f t="shared" si="14"/>
        <v>138600</v>
      </c>
      <c r="H156" s="103">
        <v>3</v>
      </c>
      <c r="I156" s="102">
        <f>IF(H156&lt;1,0,VLOOKUP($H156,dol_sal!$A$7:$E$17,3)*(1+K$10))</f>
        <v>32777.66673954966</v>
      </c>
      <c r="J156" s="102">
        <f t="shared" si="15"/>
        <v>27167.10378599856</v>
      </c>
      <c r="K156" s="102">
        <f t="shared" si="16"/>
        <v>196666.00043729797</v>
      </c>
      <c r="L156" s="95">
        <f t="shared" si="17"/>
        <v>0.8502930670108946</v>
      </c>
      <c r="M156" s="36"/>
    </row>
    <row r="157" spans="2:13" ht="15.75">
      <c r="B157" s="37"/>
      <c r="C157" s="35"/>
      <c r="D157" s="83" t="s">
        <v>84</v>
      </c>
      <c r="E157" s="131">
        <v>4</v>
      </c>
      <c r="F157" s="132">
        <v>17100</v>
      </c>
      <c r="G157" s="102">
        <f t="shared" si="14"/>
        <v>68400</v>
      </c>
      <c r="H157" s="103">
        <v>1</v>
      </c>
      <c r="I157" s="102">
        <f>IF(H157&lt;1,0,VLOOKUP($H157,dol_sal!$A$7:$E$17,3)*(1+K$10))</f>
        <v>24254.685548669273</v>
      </c>
      <c r="J157" s="102">
        <f t="shared" si="15"/>
        <v>19818.664741710607</v>
      </c>
      <c r="K157" s="102">
        <f t="shared" si="16"/>
        <v>97018.74219467709</v>
      </c>
      <c r="L157" s="95">
        <f t="shared" si="17"/>
        <v>0.8628230116840883</v>
      </c>
      <c r="M157" s="36"/>
    </row>
    <row r="158" spans="2:13" ht="15.75">
      <c r="B158" s="37"/>
      <c r="C158" s="32" t="s">
        <v>17</v>
      </c>
      <c r="D158" s="83" t="s">
        <v>85</v>
      </c>
      <c r="E158" s="131">
        <v>2</v>
      </c>
      <c r="F158" s="132">
        <v>17100</v>
      </c>
      <c r="G158" s="102">
        <f t="shared" si="14"/>
        <v>34200</v>
      </c>
      <c r="H158" s="103">
        <v>1</v>
      </c>
      <c r="I158" s="102">
        <f>IF(H158&lt;1,0,VLOOKUP($H158,dol_sal!$A$7:$E$17,3)*(1+K$10))</f>
        <v>24254.685548669273</v>
      </c>
      <c r="J158" s="102">
        <f t="shared" si="15"/>
        <v>19818.664741710607</v>
      </c>
      <c r="K158" s="102">
        <f t="shared" si="16"/>
        <v>48509.371097338546</v>
      </c>
      <c r="L158" s="95">
        <f t="shared" si="17"/>
        <v>0.8628230116840883</v>
      </c>
      <c r="M158" s="36"/>
    </row>
    <row r="159" spans="2:13" ht="15.75">
      <c r="B159" s="37"/>
      <c r="C159" s="35"/>
      <c r="D159" s="83" t="s">
        <v>86</v>
      </c>
      <c r="E159" s="131">
        <v>5</v>
      </c>
      <c r="F159" s="132">
        <v>20300</v>
      </c>
      <c r="G159" s="102">
        <f t="shared" si="14"/>
        <v>101500</v>
      </c>
      <c r="H159" s="103">
        <v>2</v>
      </c>
      <c r="I159" s="102">
        <f>IF(H159&lt;1,0,VLOOKUP($H159,dol_sal!$A$7:$E$17,3)*(1+K$10))</f>
        <v>28844.442226391275</v>
      </c>
      <c r="J159" s="102">
        <f t="shared" si="15"/>
        <v>23775.91237830545</v>
      </c>
      <c r="K159" s="102">
        <f t="shared" si="16"/>
        <v>144222.21113195637</v>
      </c>
      <c r="L159" s="95">
        <f t="shared" si="17"/>
        <v>0.8538052999607672</v>
      </c>
      <c r="M159" s="36"/>
    </row>
    <row r="160" spans="2:13" ht="15.75">
      <c r="B160" s="37"/>
      <c r="C160" s="35"/>
      <c r="D160" s="83" t="s">
        <v>39</v>
      </c>
      <c r="E160" s="131">
        <v>1</v>
      </c>
      <c r="F160" s="132">
        <v>23100</v>
      </c>
      <c r="G160" s="102">
        <f t="shared" si="14"/>
        <v>23100</v>
      </c>
      <c r="H160" s="103">
        <v>3</v>
      </c>
      <c r="I160" s="102">
        <f>IF(H160&lt;1,0,VLOOKUP($H160,dol_sal!$A$7:$E$17,3)*(1+K$10))</f>
        <v>32777.66673954966</v>
      </c>
      <c r="J160" s="102">
        <f t="shared" si="15"/>
        <v>27167.10378599856</v>
      </c>
      <c r="K160" s="102">
        <f t="shared" si="16"/>
        <v>32777.66673954966</v>
      </c>
      <c r="L160" s="95">
        <f t="shared" si="17"/>
        <v>0.8502930670108946</v>
      </c>
      <c r="M160" s="36"/>
    </row>
    <row r="161" spans="2:13" ht="15.75">
      <c r="B161" s="37"/>
      <c r="C161" s="35"/>
      <c r="D161" s="83" t="s">
        <v>40</v>
      </c>
      <c r="E161" s="131">
        <v>0</v>
      </c>
      <c r="F161" s="132">
        <v>0</v>
      </c>
      <c r="G161" s="102">
        <f t="shared" si="14"/>
        <v>0</v>
      </c>
      <c r="H161" s="103">
        <v>2</v>
      </c>
      <c r="I161" s="102">
        <f>IF(H161&lt;1,0,VLOOKUP($H161,dol_sal!$A$7:$E$17,3)*(1+K$10))</f>
        <v>28844.442226391275</v>
      </c>
      <c r="J161" s="102">
        <f t="shared" si="15"/>
        <v>0</v>
      </c>
      <c r="K161" s="102">
        <f t="shared" si="16"/>
        <v>0</v>
      </c>
      <c r="L161" s="95">
        <f t="shared" si="17"/>
      </c>
      <c r="M161" s="36"/>
    </row>
    <row r="162" spans="2:13" ht="15.75">
      <c r="B162" s="37"/>
      <c r="C162" s="35"/>
      <c r="D162" s="133" t="s">
        <v>41</v>
      </c>
      <c r="E162" s="131">
        <v>0</v>
      </c>
      <c r="F162" s="132">
        <v>0</v>
      </c>
      <c r="G162" s="102">
        <f t="shared" si="14"/>
        <v>0</v>
      </c>
      <c r="H162" s="134">
        <v>0</v>
      </c>
      <c r="I162" s="102">
        <f>IF(H162&lt;1,0,VLOOKUP($H162,dol_sal!$A$7:$E$17,3)*(1+K$10))</f>
        <v>0</v>
      </c>
      <c r="J162" s="102">
        <f t="shared" si="15"/>
        <v>0</v>
      </c>
      <c r="K162" s="102">
        <f t="shared" si="16"/>
        <v>0</v>
      </c>
      <c r="L162" s="95">
        <f t="shared" si="17"/>
      </c>
      <c r="M162" s="36"/>
    </row>
    <row r="163" spans="2:13" ht="15.75">
      <c r="B163" s="37"/>
      <c r="C163" s="35"/>
      <c r="D163" s="133" t="s">
        <v>41</v>
      </c>
      <c r="E163" s="131">
        <v>0</v>
      </c>
      <c r="F163" s="132">
        <v>0</v>
      </c>
      <c r="G163" s="102">
        <f t="shared" si="14"/>
        <v>0</v>
      </c>
      <c r="H163" s="134">
        <v>0</v>
      </c>
      <c r="I163" s="102">
        <f>IF(H163&lt;1,0,VLOOKUP($H163,dol_sal!$A$7:$E$17,3)*(1+K$10))</f>
        <v>0</v>
      </c>
      <c r="J163" s="102">
        <f t="shared" si="15"/>
        <v>0</v>
      </c>
      <c r="K163" s="102">
        <f t="shared" si="16"/>
        <v>0</v>
      </c>
      <c r="L163" s="95">
        <f t="shared" si="17"/>
      </c>
      <c r="M163" s="36"/>
    </row>
    <row r="164" spans="2:13" ht="15.75">
      <c r="B164" s="37"/>
      <c r="C164" s="35"/>
      <c r="D164" s="133" t="s">
        <v>41</v>
      </c>
      <c r="E164" s="131">
        <v>0</v>
      </c>
      <c r="F164" s="132">
        <v>0</v>
      </c>
      <c r="G164" s="102">
        <f t="shared" si="14"/>
        <v>0</v>
      </c>
      <c r="H164" s="134">
        <v>0</v>
      </c>
      <c r="I164" s="102">
        <f>IF(H164&lt;1,0,VLOOKUP($H164,dol_sal!$A$7:$E$17,3)*(1+K$10))</f>
        <v>0</v>
      </c>
      <c r="J164" s="102">
        <f t="shared" si="15"/>
        <v>0</v>
      </c>
      <c r="K164" s="102">
        <f t="shared" si="16"/>
        <v>0</v>
      </c>
      <c r="L164" s="95">
        <f t="shared" si="17"/>
      </c>
      <c r="M164" s="36"/>
    </row>
    <row r="165" spans="2:13" ht="15.75">
      <c r="B165" s="37"/>
      <c r="C165" s="35"/>
      <c r="D165" s="133" t="s">
        <v>41</v>
      </c>
      <c r="E165" s="131">
        <v>0</v>
      </c>
      <c r="F165" s="132">
        <v>0</v>
      </c>
      <c r="G165" s="102">
        <f t="shared" si="14"/>
        <v>0</v>
      </c>
      <c r="H165" s="134">
        <v>0</v>
      </c>
      <c r="I165" s="102">
        <f>IF(H165&lt;1,0,VLOOKUP($H165,dol_sal!$A$7:$E$17,3)*(1+K$10))</f>
        <v>0</v>
      </c>
      <c r="J165" s="102">
        <f t="shared" si="15"/>
        <v>0</v>
      </c>
      <c r="K165" s="102">
        <f t="shared" si="16"/>
        <v>0</v>
      </c>
      <c r="L165" s="95">
        <f t="shared" si="17"/>
      </c>
      <c r="M165" s="36"/>
    </row>
    <row r="166" spans="2:13" ht="15.75">
      <c r="B166" s="37"/>
      <c r="C166" s="35"/>
      <c r="D166" s="133" t="s">
        <v>41</v>
      </c>
      <c r="E166" s="131">
        <v>0</v>
      </c>
      <c r="F166" s="132">
        <v>0</v>
      </c>
      <c r="G166" s="102">
        <f t="shared" si="14"/>
        <v>0</v>
      </c>
      <c r="H166" s="134">
        <v>0</v>
      </c>
      <c r="I166" s="102">
        <f>IF(H166&lt;1,0,VLOOKUP($H166,dol_sal!$A$7:$E$17,3)*(1+K$10))</f>
        <v>0</v>
      </c>
      <c r="J166" s="102">
        <f t="shared" si="15"/>
        <v>0</v>
      </c>
      <c r="K166" s="102">
        <f t="shared" si="16"/>
        <v>0</v>
      </c>
      <c r="L166" s="95">
        <f t="shared" si="17"/>
      </c>
      <c r="M166" s="36"/>
    </row>
    <row r="167" spans="2:13" ht="15.75">
      <c r="B167" s="37"/>
      <c r="C167" s="35"/>
      <c r="D167" s="133" t="s">
        <v>41</v>
      </c>
      <c r="E167" s="131">
        <v>0</v>
      </c>
      <c r="F167" s="132">
        <v>0</v>
      </c>
      <c r="G167" s="102">
        <f t="shared" si="14"/>
        <v>0</v>
      </c>
      <c r="H167" s="134">
        <v>0</v>
      </c>
      <c r="I167" s="102">
        <f>IF(H167&lt;1,0,VLOOKUP($H167,dol_sal!$A$7:$E$17,3)*(1+K$10))</f>
        <v>0</v>
      </c>
      <c r="J167" s="102">
        <f t="shared" si="15"/>
        <v>0</v>
      </c>
      <c r="K167" s="102">
        <f t="shared" si="16"/>
        <v>0</v>
      </c>
      <c r="L167" s="95">
        <f t="shared" si="17"/>
      </c>
      <c r="M167" s="36"/>
    </row>
    <row r="168" spans="2:13" ht="15.75">
      <c r="B168" s="37"/>
      <c r="C168" s="35"/>
      <c r="D168" s="133" t="s">
        <v>41</v>
      </c>
      <c r="E168" s="131">
        <v>0</v>
      </c>
      <c r="F168" s="132">
        <v>0</v>
      </c>
      <c r="G168" s="102">
        <f t="shared" si="14"/>
        <v>0</v>
      </c>
      <c r="H168" s="134">
        <v>0</v>
      </c>
      <c r="I168" s="102">
        <f>IF(H168&lt;1,0,VLOOKUP($H168,dol_sal!$A$7:$E$17,3)*(1+K$10))</f>
        <v>0</v>
      </c>
      <c r="J168" s="102">
        <f t="shared" si="15"/>
        <v>0</v>
      </c>
      <c r="K168" s="102">
        <f t="shared" si="16"/>
        <v>0</v>
      </c>
      <c r="L168" s="95">
        <f t="shared" si="17"/>
      </c>
      <c r="M168" s="36"/>
    </row>
    <row r="169" spans="2:13" ht="15.75">
      <c r="B169" s="37"/>
      <c r="C169" s="35"/>
      <c r="D169" s="133" t="s">
        <v>41</v>
      </c>
      <c r="E169" s="131">
        <v>0</v>
      </c>
      <c r="F169" s="132">
        <v>0</v>
      </c>
      <c r="G169" s="102">
        <f t="shared" si="14"/>
        <v>0</v>
      </c>
      <c r="H169" s="134">
        <v>0</v>
      </c>
      <c r="I169" s="102">
        <f>IF(H169&lt;1,0,VLOOKUP($H169,dol_sal!$A$7:$E$17,3)*(1+K$10))</f>
        <v>0</v>
      </c>
      <c r="J169" s="102">
        <f t="shared" si="15"/>
        <v>0</v>
      </c>
      <c r="K169" s="102">
        <f t="shared" si="16"/>
        <v>0</v>
      </c>
      <c r="L169" s="95">
        <f t="shared" si="17"/>
      </c>
      <c r="M169" s="36"/>
    </row>
    <row r="170" spans="2:13" ht="15.75">
      <c r="B170" s="37"/>
      <c r="C170" s="35"/>
      <c r="D170" s="133" t="s">
        <v>41</v>
      </c>
      <c r="E170" s="131">
        <v>0</v>
      </c>
      <c r="F170" s="132">
        <v>0</v>
      </c>
      <c r="G170" s="102">
        <f t="shared" si="14"/>
        <v>0</v>
      </c>
      <c r="H170" s="134">
        <v>0</v>
      </c>
      <c r="I170" s="102">
        <f>IF(H170&lt;1,0,VLOOKUP($H170,dol_sal!$A$7:$E$17,3)*(1+K$10))</f>
        <v>0</v>
      </c>
      <c r="J170" s="102">
        <f t="shared" si="15"/>
        <v>0</v>
      </c>
      <c r="K170" s="102">
        <f t="shared" si="16"/>
        <v>0</v>
      </c>
      <c r="L170" s="95">
        <f t="shared" si="17"/>
      </c>
      <c r="M170" s="36"/>
    </row>
    <row r="171" spans="2:13" ht="15.75">
      <c r="B171" s="37"/>
      <c r="C171" s="35"/>
      <c r="D171" s="133" t="s">
        <v>41</v>
      </c>
      <c r="E171" s="131">
        <v>0</v>
      </c>
      <c r="F171" s="132">
        <v>0</v>
      </c>
      <c r="G171" s="102">
        <f t="shared" si="14"/>
        <v>0</v>
      </c>
      <c r="H171" s="134">
        <v>0</v>
      </c>
      <c r="I171" s="102">
        <f>IF(H171&lt;1,0,VLOOKUP($H171,dol_sal!$A$7:$E$17,3)*(1+K$10))</f>
        <v>0</v>
      </c>
      <c r="J171" s="102">
        <f t="shared" si="15"/>
        <v>0</v>
      </c>
      <c r="K171" s="102">
        <f t="shared" si="16"/>
        <v>0</v>
      </c>
      <c r="L171" s="95">
        <f t="shared" si="17"/>
      </c>
      <c r="M171" s="36"/>
    </row>
    <row r="172" spans="2:13" ht="15.75">
      <c r="B172" s="37"/>
      <c r="C172" s="35"/>
      <c r="D172" s="133" t="s">
        <v>41</v>
      </c>
      <c r="E172" s="131">
        <v>0</v>
      </c>
      <c r="F172" s="132">
        <v>0</v>
      </c>
      <c r="G172" s="102">
        <f t="shared" si="14"/>
        <v>0</v>
      </c>
      <c r="H172" s="134">
        <v>0</v>
      </c>
      <c r="I172" s="102">
        <f>IF(H172&lt;1,0,VLOOKUP($H172,dol_sal!$A$7:$E$17,3)*(1+K$10))</f>
        <v>0</v>
      </c>
      <c r="J172" s="102">
        <f t="shared" si="15"/>
        <v>0</v>
      </c>
      <c r="K172" s="102">
        <f t="shared" si="16"/>
        <v>0</v>
      </c>
      <c r="L172" s="95">
        <f t="shared" si="17"/>
      </c>
      <c r="M172" s="36"/>
    </row>
    <row r="173" spans="2:13" ht="15.75">
      <c r="B173" s="37"/>
      <c r="C173" s="35"/>
      <c r="D173" s="32"/>
      <c r="E173" s="68"/>
      <c r="F173" s="84"/>
      <c r="G173" s="84"/>
      <c r="H173" s="35"/>
      <c r="I173" s="84"/>
      <c r="J173" s="84"/>
      <c r="K173" s="84"/>
      <c r="L173" s="67"/>
      <c r="M173" s="36"/>
    </row>
    <row r="174" spans="2:13" ht="15.75">
      <c r="B174" s="37"/>
      <c r="C174" s="35"/>
      <c r="D174" s="32" t="s">
        <v>42</v>
      </c>
      <c r="E174" s="91">
        <f>SUM(E154:E173)</f>
        <v>20.5</v>
      </c>
      <c r="F174" s="84"/>
      <c r="G174" s="92">
        <f>SUM(G154:G173)</f>
        <v>437950</v>
      </c>
      <c r="H174" s="35"/>
      <c r="I174" s="84"/>
      <c r="J174" s="90"/>
      <c r="K174" s="97"/>
      <c r="L174" s="111"/>
      <c r="M174" s="36"/>
    </row>
    <row r="175" spans="2:13" ht="15.75">
      <c r="B175" s="37"/>
      <c r="C175" s="70"/>
      <c r="D175" s="32"/>
      <c r="E175" s="68"/>
      <c r="F175" s="84"/>
      <c r="G175" s="84"/>
      <c r="H175" s="35"/>
      <c r="I175" s="84"/>
      <c r="J175" s="89"/>
      <c r="K175" s="84"/>
      <c r="L175" s="67"/>
      <c r="M175" s="36"/>
    </row>
    <row r="176" spans="2:13" ht="15.75">
      <c r="B176" s="37"/>
      <c r="C176" s="32" t="s">
        <v>43</v>
      </c>
      <c r="D176" s="71" t="s">
        <v>44</v>
      </c>
      <c r="E176" s="67"/>
      <c r="F176" s="84"/>
      <c r="G176" s="13"/>
      <c r="H176" s="35"/>
      <c r="I176" s="86"/>
      <c r="K176" s="14"/>
      <c r="L176" s="14"/>
      <c r="M176" s="72"/>
    </row>
    <row r="177" spans="2:13" ht="15.75">
      <c r="B177" s="37"/>
      <c r="C177" s="32"/>
      <c r="D177" s="45" t="s">
        <v>262</v>
      </c>
      <c r="E177" s="67"/>
      <c r="F177" s="93">
        <f>G177/G174</f>
        <v>0.159835597670967</v>
      </c>
      <c r="G177" s="135">
        <v>70000</v>
      </c>
      <c r="H177" s="96"/>
      <c r="I177" s="13"/>
      <c r="J177" s="90"/>
      <c r="K177" s="100"/>
      <c r="L177" s="101"/>
      <c r="M177" s="72"/>
    </row>
    <row r="178" spans="2:13" ht="15.75">
      <c r="B178" s="37"/>
      <c r="C178" s="32"/>
      <c r="D178" s="45" t="s">
        <v>263</v>
      </c>
      <c r="E178" s="67"/>
      <c r="F178" s="99">
        <f>+G178/E174</f>
        <v>1268.2926829268292</v>
      </c>
      <c r="G178" s="135">
        <v>26000</v>
      </c>
      <c r="H178" s="96"/>
      <c r="I178" s="13"/>
      <c r="J178" s="90"/>
      <c r="K178" s="100"/>
      <c r="L178" s="101"/>
      <c r="M178" s="72"/>
    </row>
    <row r="179" spans="2:13" ht="15.75">
      <c r="B179" s="37"/>
      <c r="C179" s="32"/>
      <c r="D179" s="71"/>
      <c r="E179" s="67"/>
      <c r="F179" s="84"/>
      <c r="G179" s="13"/>
      <c r="H179" s="35"/>
      <c r="I179" s="84"/>
      <c r="J179" s="90"/>
      <c r="K179" s="100"/>
      <c r="L179" s="101"/>
      <c r="M179" s="72"/>
    </row>
    <row r="180" spans="2:13" ht="15.75">
      <c r="B180" s="37"/>
      <c r="C180" s="32"/>
      <c r="D180" s="45" t="s">
        <v>261</v>
      </c>
      <c r="E180" s="46"/>
      <c r="F180" s="35"/>
      <c r="G180" s="98">
        <f>+G178+G177</f>
        <v>96000</v>
      </c>
      <c r="H180" s="32"/>
      <c r="I180" s="13"/>
      <c r="J180" s="90"/>
      <c r="K180" s="100"/>
      <c r="L180" s="101"/>
      <c r="M180" s="72"/>
    </row>
    <row r="181" spans="2:13" ht="15.75">
      <c r="B181" s="37"/>
      <c r="C181" s="70"/>
      <c r="D181" s="45"/>
      <c r="E181" s="68"/>
      <c r="F181" s="13"/>
      <c r="G181" s="13"/>
      <c r="H181" s="35"/>
      <c r="I181" s="84"/>
      <c r="J181" s="89"/>
      <c r="K181" s="84"/>
      <c r="L181" s="67"/>
      <c r="M181" s="72"/>
    </row>
    <row r="182" spans="2:13" ht="15.75">
      <c r="B182" s="37"/>
      <c r="C182" s="32" t="s">
        <v>45</v>
      </c>
      <c r="D182" s="71" t="s">
        <v>46</v>
      </c>
      <c r="E182" s="73"/>
      <c r="F182" s="84"/>
      <c r="G182" s="84"/>
      <c r="H182" s="35"/>
      <c r="I182" s="84"/>
      <c r="J182" s="89"/>
      <c r="K182" s="84"/>
      <c r="L182" s="67"/>
      <c r="M182" s="36"/>
    </row>
    <row r="183" spans="2:13" ht="15.75">
      <c r="B183" s="37"/>
      <c r="C183" s="35"/>
      <c r="D183" s="32" t="s">
        <v>47</v>
      </c>
      <c r="E183" s="68"/>
      <c r="F183" s="84"/>
      <c r="G183" s="135">
        <v>-23004</v>
      </c>
      <c r="H183" s="35"/>
      <c r="I183" s="84"/>
      <c r="J183" s="89"/>
      <c r="K183" s="84"/>
      <c r="L183" s="67"/>
      <c r="M183" s="36"/>
    </row>
    <row r="184" spans="2:13" ht="15.75">
      <c r="B184" s="37"/>
      <c r="C184" s="35"/>
      <c r="D184" s="32" t="s">
        <v>48</v>
      </c>
      <c r="E184" s="68"/>
      <c r="F184" s="84"/>
      <c r="G184" s="135">
        <v>17253</v>
      </c>
      <c r="H184" s="35"/>
      <c r="I184" s="84"/>
      <c r="J184" s="89"/>
      <c r="K184" s="84"/>
      <c r="L184" s="67"/>
      <c r="M184" s="36"/>
    </row>
    <row r="185" spans="2:13" ht="15.75">
      <c r="B185" s="37"/>
      <c r="C185" s="35"/>
      <c r="D185" s="32" t="s">
        <v>49</v>
      </c>
      <c r="E185" s="67"/>
      <c r="F185" s="84"/>
      <c r="G185" s="135">
        <v>11502</v>
      </c>
      <c r="H185" s="35"/>
      <c r="I185" s="84"/>
      <c r="J185" s="89"/>
      <c r="K185" s="84"/>
      <c r="L185" s="67"/>
      <c r="M185" s="36"/>
    </row>
    <row r="186" spans="2:13" ht="15.75">
      <c r="B186" s="37"/>
      <c r="C186" s="35"/>
      <c r="D186" s="32" t="s">
        <v>50</v>
      </c>
      <c r="E186" s="68"/>
      <c r="F186" s="84"/>
      <c r="G186" s="135">
        <v>0</v>
      </c>
      <c r="H186" s="35"/>
      <c r="I186" s="84"/>
      <c r="J186" s="89"/>
      <c r="K186" s="84"/>
      <c r="L186" s="67"/>
      <c r="M186" s="36"/>
    </row>
    <row r="187" spans="2:13" ht="15.75">
      <c r="B187" s="37"/>
      <c r="C187" s="35"/>
      <c r="D187" s="71"/>
      <c r="E187" s="67"/>
      <c r="F187" s="84"/>
      <c r="G187" s="84"/>
      <c r="H187" s="35"/>
      <c r="I187" s="84"/>
      <c r="J187" s="89"/>
      <c r="K187" s="84"/>
      <c r="L187" s="67"/>
      <c r="M187" s="36"/>
    </row>
    <row r="188" spans="2:13" ht="15" customHeight="1">
      <c r="B188" s="37"/>
      <c r="C188" s="35"/>
      <c r="D188" s="32" t="s">
        <v>51</v>
      </c>
      <c r="E188" s="68"/>
      <c r="F188" s="84"/>
      <c r="G188" s="92">
        <f>SUM(G183:G187)</f>
        <v>5751</v>
      </c>
      <c r="H188" s="35"/>
      <c r="I188" s="84"/>
      <c r="J188" s="89"/>
      <c r="K188" s="84"/>
      <c r="L188" s="67"/>
      <c r="M188" s="36"/>
    </row>
    <row r="189" spans="2:13" ht="15.75">
      <c r="B189" s="37"/>
      <c r="C189" s="35"/>
      <c r="D189" s="32"/>
      <c r="E189" s="68"/>
      <c r="F189" s="84"/>
      <c r="G189" s="84"/>
      <c r="H189" s="35"/>
      <c r="I189" s="84"/>
      <c r="J189" s="89"/>
      <c r="K189" s="84"/>
      <c r="L189" s="67"/>
      <c r="M189" s="72"/>
    </row>
    <row r="190" spans="2:13" ht="15.75">
      <c r="B190" s="37"/>
      <c r="C190" s="32" t="s">
        <v>52</v>
      </c>
      <c r="D190" s="32" t="s">
        <v>53</v>
      </c>
      <c r="E190" s="67"/>
      <c r="F190" s="84"/>
      <c r="G190" s="135">
        <v>0</v>
      </c>
      <c r="H190" s="35"/>
      <c r="I190" s="84"/>
      <c r="J190" s="89"/>
      <c r="K190" s="84"/>
      <c r="L190" s="67"/>
      <c r="M190" s="36"/>
    </row>
    <row r="191" spans="2:13" ht="15.75">
      <c r="B191" s="37"/>
      <c r="C191" s="35"/>
      <c r="D191" s="74" t="s">
        <v>54</v>
      </c>
      <c r="E191" s="75"/>
      <c r="F191" s="85"/>
      <c r="G191" s="84"/>
      <c r="H191" s="35"/>
      <c r="I191" s="94"/>
      <c r="J191" s="89"/>
      <c r="K191" s="84"/>
      <c r="L191" s="67"/>
      <c r="M191" s="36"/>
    </row>
    <row r="192" spans="2:13" ht="30.75" customHeight="1">
      <c r="B192" s="37"/>
      <c r="C192" s="35"/>
      <c r="D192" s="232"/>
      <c r="E192" s="233"/>
      <c r="F192" s="234"/>
      <c r="G192" s="84"/>
      <c r="H192" s="35"/>
      <c r="I192" s="94"/>
      <c r="J192" s="89"/>
      <c r="K192" s="84"/>
      <c r="L192" s="67"/>
      <c r="M192" s="36"/>
    </row>
    <row r="193" spans="2:13" ht="15.75">
      <c r="B193" s="39"/>
      <c r="C193" s="32" t="s">
        <v>55</v>
      </c>
      <c r="D193" s="32" t="s">
        <v>56</v>
      </c>
      <c r="E193" s="10"/>
      <c r="F193" s="86"/>
      <c r="G193" s="92">
        <f>+G190+G188+G180+G174</f>
        <v>539701</v>
      </c>
      <c r="H193" s="35"/>
      <c r="I193" s="84"/>
      <c r="J193" s="89"/>
      <c r="K193" s="84"/>
      <c r="L193" s="67"/>
      <c r="M193" s="36"/>
    </row>
    <row r="194" spans="2:13" ht="15.75" thickBot="1">
      <c r="B194" s="40"/>
      <c r="C194" s="49"/>
      <c r="D194" s="49"/>
      <c r="E194" s="76"/>
      <c r="F194" s="87"/>
      <c r="G194" s="87"/>
      <c r="H194" s="49"/>
      <c r="I194" s="87"/>
      <c r="J194" s="87"/>
      <c r="K194" s="87"/>
      <c r="L194" s="76"/>
      <c r="M194" s="77"/>
    </row>
    <row r="195" spans="2:13" ht="15.75">
      <c r="B195" s="114"/>
      <c r="C195" s="104"/>
      <c r="D195" s="104"/>
      <c r="E195" s="105"/>
      <c r="F195" s="106"/>
      <c r="G195" s="106"/>
      <c r="H195" s="107"/>
      <c r="I195" s="106"/>
      <c r="J195" s="106"/>
      <c r="K195" s="106"/>
      <c r="L195" s="107"/>
      <c r="M195" s="108"/>
    </row>
    <row r="196" spans="2:254" ht="15.75">
      <c r="B196" s="115" t="s">
        <v>87</v>
      </c>
      <c r="C196" s="32" t="s">
        <v>88</v>
      </c>
      <c r="D196" s="33"/>
      <c r="E196" s="109"/>
      <c r="F196" s="86"/>
      <c r="G196" s="86"/>
      <c r="H196" s="10"/>
      <c r="I196" s="86"/>
      <c r="J196" s="84"/>
      <c r="K196" s="86"/>
      <c r="L196" s="10"/>
      <c r="M196" s="36"/>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c r="FD196" s="8"/>
      <c r="FE196" s="8"/>
      <c r="FF196" s="8"/>
      <c r="FG196" s="8"/>
      <c r="FH196" s="8"/>
      <c r="FI196" s="8"/>
      <c r="FJ196" s="8"/>
      <c r="FK196" s="8"/>
      <c r="FL196" s="8"/>
      <c r="FM196" s="8"/>
      <c r="FN196" s="8"/>
      <c r="FO196" s="8"/>
      <c r="FP196" s="8"/>
      <c r="FQ196" s="8"/>
      <c r="FR196" s="8"/>
      <c r="FS196" s="8"/>
      <c r="FT196" s="8"/>
      <c r="FU196" s="8"/>
      <c r="FV196" s="8"/>
      <c r="FW196" s="8"/>
      <c r="FX196" s="8"/>
      <c r="FY196" s="8"/>
      <c r="FZ196" s="8"/>
      <c r="GA196" s="8"/>
      <c r="GB196" s="8"/>
      <c r="GC196" s="8"/>
      <c r="GD196" s="8"/>
      <c r="GE196" s="8"/>
      <c r="GF196" s="8"/>
      <c r="GG196" s="8"/>
      <c r="GH196" s="8"/>
      <c r="GI196" s="8"/>
      <c r="GJ196" s="8"/>
      <c r="GK196" s="8"/>
      <c r="GL196" s="8"/>
      <c r="GM196" s="8"/>
      <c r="GN196" s="8"/>
      <c r="GO196" s="8"/>
      <c r="GP196" s="8"/>
      <c r="GQ196" s="8"/>
      <c r="GR196" s="8"/>
      <c r="GS196" s="8"/>
      <c r="GT196" s="8"/>
      <c r="GU196" s="8"/>
      <c r="GV196" s="8"/>
      <c r="GW196" s="8"/>
      <c r="GX196" s="8"/>
      <c r="GY196" s="8"/>
      <c r="GZ196" s="8"/>
      <c r="HA196" s="8"/>
      <c r="HB196" s="8"/>
      <c r="HC196" s="8"/>
      <c r="HD196" s="8"/>
      <c r="HE196" s="8"/>
      <c r="HF196" s="8"/>
      <c r="HG196" s="8"/>
      <c r="HH196" s="8"/>
      <c r="HI196" s="8"/>
      <c r="HJ196" s="8"/>
      <c r="HK196" s="8"/>
      <c r="HL196" s="8"/>
      <c r="HM196" s="8"/>
      <c r="HN196" s="8"/>
      <c r="HO196" s="8"/>
      <c r="HP196" s="8"/>
      <c r="HQ196" s="8"/>
      <c r="HR196" s="8"/>
      <c r="HS196" s="8"/>
      <c r="HT196" s="8"/>
      <c r="HU196" s="8"/>
      <c r="HV196" s="8"/>
      <c r="HW196" s="8"/>
      <c r="HX196" s="8"/>
      <c r="HY196" s="8"/>
      <c r="HZ196" s="8"/>
      <c r="IA196" s="8"/>
      <c r="IB196" s="8"/>
      <c r="IC196" s="8"/>
      <c r="ID196" s="8"/>
      <c r="IE196" s="8"/>
      <c r="IF196" s="8"/>
      <c r="IG196" s="8"/>
      <c r="IH196" s="8"/>
      <c r="II196" s="8"/>
      <c r="IJ196" s="8"/>
      <c r="IK196" s="8"/>
      <c r="IL196" s="8"/>
      <c r="IM196" s="8"/>
      <c r="IN196" s="8"/>
      <c r="IO196" s="8"/>
      <c r="IP196" s="8"/>
      <c r="IQ196" s="8"/>
      <c r="IR196" s="8"/>
      <c r="IS196" s="8"/>
      <c r="IT196" s="8"/>
    </row>
    <row r="197" spans="2:13" ht="15.75">
      <c r="B197" s="37"/>
      <c r="C197" s="35"/>
      <c r="D197" s="32"/>
      <c r="E197" s="68"/>
      <c r="F197" s="84"/>
      <c r="G197" s="84"/>
      <c r="H197" s="67"/>
      <c r="I197" s="84"/>
      <c r="J197" s="84"/>
      <c r="K197" s="84"/>
      <c r="L197" s="67"/>
      <c r="M197" s="36"/>
    </row>
    <row r="198" spans="2:13" ht="15.75">
      <c r="B198" s="37"/>
      <c r="C198" s="32" t="s">
        <v>30</v>
      </c>
      <c r="D198" s="71" t="s">
        <v>31</v>
      </c>
      <c r="E198" s="68"/>
      <c r="F198" s="84"/>
      <c r="G198" s="84"/>
      <c r="H198" s="67"/>
      <c r="I198" s="84"/>
      <c r="J198" s="84"/>
      <c r="K198" s="84"/>
      <c r="L198" s="67"/>
      <c r="M198" s="36"/>
    </row>
    <row r="199" spans="2:13" ht="15.75">
      <c r="B199" s="37"/>
      <c r="C199" s="32" t="s">
        <v>17</v>
      </c>
      <c r="D199" s="83" t="s">
        <v>89</v>
      </c>
      <c r="E199" s="131">
        <v>1</v>
      </c>
      <c r="F199" s="132">
        <v>50800</v>
      </c>
      <c r="G199" s="102">
        <f aca="true" t="shared" si="18" ref="G199:G216">$E199*F199</f>
        <v>50800</v>
      </c>
      <c r="H199" s="103">
        <v>8</v>
      </c>
      <c r="I199" s="102">
        <f>IF(H199&lt;1,0,VLOOKUP($H199,dol_sal!$A$7:$E$17,3)*(1+K$10))</f>
        <v>72111.10556597817</v>
      </c>
      <c r="J199" s="102">
        <f>IF(E199=0,0,(I199-F$222)/(1+F$221))</f>
        <v>61205.750701368</v>
      </c>
      <c r="K199" s="102">
        <f>$E199*I199</f>
        <v>72111.10556597817</v>
      </c>
      <c r="L199" s="95">
        <f>IF(J199=0,"",+F199/J199)</f>
        <v>0.8299873691258325</v>
      </c>
      <c r="M199" s="36"/>
    </row>
    <row r="200" spans="2:13" ht="15.75">
      <c r="B200" s="37"/>
      <c r="C200" s="32" t="s">
        <v>17</v>
      </c>
      <c r="D200" s="83" t="s">
        <v>90</v>
      </c>
      <c r="E200" s="131">
        <v>0.7</v>
      </c>
      <c r="F200" s="132">
        <v>95000</v>
      </c>
      <c r="G200" s="102">
        <f t="shared" si="18"/>
        <v>66500</v>
      </c>
      <c r="H200" s="103">
        <v>0</v>
      </c>
      <c r="I200" s="102">
        <f>+J200*(F$221+1)+F$222</f>
        <v>111209.93396243939</v>
      </c>
      <c r="J200" s="102">
        <f>+F200</f>
        <v>95000</v>
      </c>
      <c r="K200" s="102">
        <f aca="true" t="shared" si="19" ref="K200:K216">$E200*I200</f>
        <v>77846.95377370757</v>
      </c>
      <c r="L200" s="95">
        <f aca="true" t="shared" si="20" ref="L200:L216">IF(J200=0,"",+F200/J200)</f>
        <v>1</v>
      </c>
      <c r="M200" s="36"/>
    </row>
    <row r="201" spans="2:13" ht="15.75">
      <c r="B201" s="37"/>
      <c r="C201" s="32" t="s">
        <v>17</v>
      </c>
      <c r="D201" s="83" t="s">
        <v>91</v>
      </c>
      <c r="E201" s="131">
        <v>0.7</v>
      </c>
      <c r="F201" s="132">
        <v>88000</v>
      </c>
      <c r="G201" s="102">
        <f t="shared" si="18"/>
        <v>61599.99999999999</v>
      </c>
      <c r="H201" s="103">
        <v>0</v>
      </c>
      <c r="I201" s="102">
        <f>+J201*(F$221+1)+F$222</f>
        <v>103111.16554901267</v>
      </c>
      <c r="J201" s="102">
        <f>+F201</f>
        <v>88000</v>
      </c>
      <c r="K201" s="102">
        <f t="shared" si="19"/>
        <v>72177.81588430886</v>
      </c>
      <c r="L201" s="95">
        <f t="shared" si="20"/>
        <v>1</v>
      </c>
      <c r="M201" s="36"/>
    </row>
    <row r="202" spans="2:13" ht="15.75">
      <c r="B202" s="37"/>
      <c r="C202" s="32" t="s">
        <v>17</v>
      </c>
      <c r="D202" s="83" t="s">
        <v>92</v>
      </c>
      <c r="E202" s="131">
        <v>1</v>
      </c>
      <c r="F202" s="132">
        <v>27700</v>
      </c>
      <c r="G202" s="102">
        <f t="shared" si="18"/>
        <v>27700</v>
      </c>
      <c r="H202" s="103">
        <v>5</v>
      </c>
      <c r="I202" s="102">
        <f>IF(H202&lt;1,0,VLOOKUP($H202,dol_sal!$A$7:$E$17,3)*(1+K$10))</f>
        <v>45889.21091330738</v>
      </c>
      <c r="J202" s="102">
        <f aca="true" t="shared" si="21" ref="J202:J216">IF(E202=0,0,(I202-F$222)/(1+F$221))</f>
        <v>38541.408026204204</v>
      </c>
      <c r="K202" s="102">
        <f t="shared" si="19"/>
        <v>45889.21091330738</v>
      </c>
      <c r="L202" s="95">
        <f t="shared" si="20"/>
        <v>0.7187075257127825</v>
      </c>
      <c r="M202" s="36"/>
    </row>
    <row r="203" spans="2:15" ht="15.75">
      <c r="B203" s="37"/>
      <c r="C203" s="35"/>
      <c r="D203" s="83" t="s">
        <v>93</v>
      </c>
      <c r="E203" s="131">
        <v>2</v>
      </c>
      <c r="F203" s="132">
        <v>41500</v>
      </c>
      <c r="G203" s="102">
        <f t="shared" si="18"/>
        <v>83000</v>
      </c>
      <c r="H203" s="103">
        <v>7</v>
      </c>
      <c r="I203" s="102">
        <f>IF(H203&lt;1,0,VLOOKUP($H203,dol_sal!$A$7:$E$17,3)*(1+K$10))</f>
        <v>59000.75508706512</v>
      </c>
      <c r="J203" s="102">
        <f t="shared" si="21"/>
        <v>49874.095236292036</v>
      </c>
      <c r="K203" s="102">
        <f t="shared" si="19"/>
        <v>118001.51017413024</v>
      </c>
      <c r="L203" s="95">
        <f t="shared" si="20"/>
        <v>0.8320952952305702</v>
      </c>
      <c r="M203" s="36"/>
      <c r="O203" s="192">
        <f>+J203*(1+F$221)+F$222</f>
        <v>59000.75508706512</v>
      </c>
    </row>
    <row r="204" spans="2:13" ht="15.75">
      <c r="B204" s="37"/>
      <c r="C204" s="35"/>
      <c r="D204" s="83" t="s">
        <v>94</v>
      </c>
      <c r="E204" s="131">
        <v>2</v>
      </c>
      <c r="F204" s="132">
        <v>27700</v>
      </c>
      <c r="G204" s="102">
        <f t="shared" si="18"/>
        <v>55400</v>
      </c>
      <c r="H204" s="103">
        <v>4</v>
      </c>
      <c r="I204" s="102">
        <f>IF(H204&lt;1,0,VLOOKUP($H204,dol_sal!$A$7:$E$17,3)*(1+K$10))</f>
        <v>39333.43882642852</v>
      </c>
      <c r="J204" s="102">
        <f t="shared" si="21"/>
        <v>32875.0644211603</v>
      </c>
      <c r="K204" s="102">
        <f t="shared" si="19"/>
        <v>78666.87765285705</v>
      </c>
      <c r="L204" s="95">
        <f t="shared" si="20"/>
        <v>0.8425839002210646</v>
      </c>
      <c r="M204" s="36"/>
    </row>
    <row r="205" spans="2:13" ht="15.75">
      <c r="B205" s="37"/>
      <c r="C205" s="32" t="s">
        <v>17</v>
      </c>
      <c r="D205" s="83" t="s">
        <v>95</v>
      </c>
      <c r="E205" s="131">
        <v>1</v>
      </c>
      <c r="F205" s="132">
        <v>24000</v>
      </c>
      <c r="G205" s="102">
        <f t="shared" si="18"/>
        <v>24000</v>
      </c>
      <c r="H205" s="103">
        <v>4</v>
      </c>
      <c r="I205" s="102">
        <f>IF(H205&lt;1,0,VLOOKUP($H205,dol_sal!$A$7:$E$17,3)*(1+K$10))</f>
        <v>39333.43882642852</v>
      </c>
      <c r="J205" s="102">
        <f t="shared" si="21"/>
        <v>32875.0644211603</v>
      </c>
      <c r="K205" s="102">
        <f t="shared" si="19"/>
        <v>39333.43882642852</v>
      </c>
      <c r="L205" s="95">
        <f t="shared" si="20"/>
        <v>0.7300365922492978</v>
      </c>
      <c r="M205" s="36"/>
    </row>
    <row r="206" spans="2:13" ht="15.75">
      <c r="B206" s="37"/>
      <c r="C206" s="32" t="s">
        <v>17</v>
      </c>
      <c r="D206" s="83" t="s">
        <v>96</v>
      </c>
      <c r="E206" s="131">
        <v>1</v>
      </c>
      <c r="F206" s="132">
        <v>22000</v>
      </c>
      <c r="G206" s="102">
        <f t="shared" si="18"/>
        <v>22000</v>
      </c>
      <c r="H206" s="103">
        <v>3</v>
      </c>
      <c r="I206" s="102">
        <f>IF(H206&lt;1,0,VLOOKUP($H206,dol_sal!$A$7:$E$17,3)*(1+K$10))</f>
        <v>32777.66673954966</v>
      </c>
      <c r="J206" s="102">
        <f t="shared" si="21"/>
        <v>27208.72081611639</v>
      </c>
      <c r="K206" s="102">
        <f t="shared" si="19"/>
        <v>32777.66673954966</v>
      </c>
      <c r="L206" s="95">
        <f t="shared" si="20"/>
        <v>0.8085642889528589</v>
      </c>
      <c r="M206" s="36"/>
    </row>
    <row r="207" spans="2:13" ht="15.75">
      <c r="B207" s="37"/>
      <c r="C207" s="35"/>
      <c r="D207" s="83" t="s">
        <v>39</v>
      </c>
      <c r="E207" s="131">
        <v>1</v>
      </c>
      <c r="F207" s="132">
        <v>23100</v>
      </c>
      <c r="G207" s="102">
        <f t="shared" si="18"/>
        <v>23100</v>
      </c>
      <c r="H207" s="103">
        <v>3</v>
      </c>
      <c r="I207" s="102">
        <f>IF(H207&lt;1,0,VLOOKUP($H207,dol_sal!$A$7:$E$17,3)*(1+K$10))</f>
        <v>32777.66673954966</v>
      </c>
      <c r="J207" s="102">
        <f t="shared" si="21"/>
        <v>27208.72081611639</v>
      </c>
      <c r="K207" s="102">
        <f t="shared" si="19"/>
        <v>32777.66673954966</v>
      </c>
      <c r="L207" s="95">
        <f t="shared" si="20"/>
        <v>0.8489925034005018</v>
      </c>
      <c r="M207" s="36"/>
    </row>
    <row r="208" spans="2:15" ht="15.75">
      <c r="B208" s="37"/>
      <c r="C208" s="35"/>
      <c r="D208" s="83" t="s">
        <v>40</v>
      </c>
      <c r="E208" s="131">
        <v>0</v>
      </c>
      <c r="F208" s="132">
        <v>0</v>
      </c>
      <c r="G208" s="102">
        <f t="shared" si="18"/>
        <v>0</v>
      </c>
      <c r="H208" s="103">
        <v>2</v>
      </c>
      <c r="I208" s="102">
        <f>IF(H208&lt;1,0,VLOOKUP($H208,dol_sal!$A$7:$E$17,3)*(1+K$10))</f>
        <v>28844.442226391275</v>
      </c>
      <c r="J208" s="102">
        <f t="shared" si="21"/>
        <v>0</v>
      </c>
      <c r="K208" s="102">
        <f t="shared" si="19"/>
        <v>0</v>
      </c>
      <c r="L208" s="95">
        <f t="shared" si="20"/>
      </c>
      <c r="M208" s="36"/>
      <c r="O208" s="192" t="s">
        <v>17</v>
      </c>
    </row>
    <row r="209" spans="2:13" ht="15.75">
      <c r="B209" s="37"/>
      <c r="C209" s="35"/>
      <c r="D209" s="133" t="s">
        <v>41</v>
      </c>
      <c r="E209" s="131">
        <v>0</v>
      </c>
      <c r="F209" s="132">
        <v>0</v>
      </c>
      <c r="G209" s="102">
        <f t="shared" si="18"/>
        <v>0</v>
      </c>
      <c r="H209" s="134">
        <v>0</v>
      </c>
      <c r="I209" s="102">
        <f>IF(H209&lt;1,0,VLOOKUP($H209,dol_sal!$A$7:$E$17,3)*(1+K$10))</f>
        <v>0</v>
      </c>
      <c r="J209" s="102">
        <f t="shared" si="21"/>
        <v>0</v>
      </c>
      <c r="K209" s="102">
        <f t="shared" si="19"/>
        <v>0</v>
      </c>
      <c r="L209" s="95">
        <f t="shared" si="20"/>
      </c>
      <c r="M209" s="36"/>
    </row>
    <row r="210" spans="2:13" ht="15.75">
      <c r="B210" s="37"/>
      <c r="C210" s="35"/>
      <c r="D210" s="133" t="s">
        <v>41</v>
      </c>
      <c r="E210" s="131">
        <v>0</v>
      </c>
      <c r="F210" s="132">
        <v>0</v>
      </c>
      <c r="G210" s="102">
        <f t="shared" si="18"/>
        <v>0</v>
      </c>
      <c r="H210" s="134">
        <v>0</v>
      </c>
      <c r="I210" s="102">
        <f>IF(H210&lt;1,0,VLOOKUP($H210,dol_sal!$A$7:$E$17,3)*(1+K$10))</f>
        <v>0</v>
      </c>
      <c r="J210" s="102">
        <f t="shared" si="21"/>
        <v>0</v>
      </c>
      <c r="K210" s="102">
        <f t="shared" si="19"/>
        <v>0</v>
      </c>
      <c r="L210" s="95">
        <f t="shared" si="20"/>
      </c>
      <c r="M210" s="36"/>
    </row>
    <row r="211" spans="2:13" ht="15.75">
      <c r="B211" s="37"/>
      <c r="C211" s="35"/>
      <c r="D211" s="133" t="s">
        <v>41</v>
      </c>
      <c r="E211" s="131">
        <v>0</v>
      </c>
      <c r="F211" s="132">
        <v>0</v>
      </c>
      <c r="G211" s="102">
        <f t="shared" si="18"/>
        <v>0</v>
      </c>
      <c r="H211" s="134">
        <v>0</v>
      </c>
      <c r="I211" s="102">
        <f>IF(H211&lt;1,0,VLOOKUP($H211,dol_sal!$A$7:$E$17,3)*(1+K$10))</f>
        <v>0</v>
      </c>
      <c r="J211" s="102">
        <f t="shared" si="21"/>
        <v>0</v>
      </c>
      <c r="K211" s="102">
        <f t="shared" si="19"/>
        <v>0</v>
      </c>
      <c r="L211" s="95">
        <f t="shared" si="20"/>
      </c>
      <c r="M211" s="36"/>
    </row>
    <row r="212" spans="2:13" ht="15.75">
      <c r="B212" s="37"/>
      <c r="C212" s="35"/>
      <c r="D212" s="133" t="s">
        <v>41</v>
      </c>
      <c r="E212" s="131">
        <v>0</v>
      </c>
      <c r="F212" s="132">
        <v>0</v>
      </c>
      <c r="G212" s="102">
        <f t="shared" si="18"/>
        <v>0</v>
      </c>
      <c r="H212" s="134">
        <v>0</v>
      </c>
      <c r="I212" s="102">
        <f>IF(H212&lt;1,0,VLOOKUP($H212,dol_sal!$A$7:$E$17,3)*(1+K$10))</f>
        <v>0</v>
      </c>
      <c r="J212" s="102">
        <f t="shared" si="21"/>
        <v>0</v>
      </c>
      <c r="K212" s="102">
        <f t="shared" si="19"/>
        <v>0</v>
      </c>
      <c r="L212" s="95">
        <f t="shared" si="20"/>
      </c>
      <c r="M212" s="36"/>
    </row>
    <row r="213" spans="2:13" ht="15.75">
      <c r="B213" s="37"/>
      <c r="C213" s="35"/>
      <c r="D213" s="133" t="s">
        <v>41</v>
      </c>
      <c r="E213" s="131">
        <v>0</v>
      </c>
      <c r="F213" s="132">
        <v>0</v>
      </c>
      <c r="G213" s="102">
        <f t="shared" si="18"/>
        <v>0</v>
      </c>
      <c r="H213" s="134">
        <v>0</v>
      </c>
      <c r="I213" s="102">
        <f>IF(H213&lt;1,0,VLOOKUP($H213,dol_sal!$A$7:$E$17,3)*(1+K$10))</f>
        <v>0</v>
      </c>
      <c r="J213" s="102">
        <f t="shared" si="21"/>
        <v>0</v>
      </c>
      <c r="K213" s="102">
        <f t="shared" si="19"/>
        <v>0</v>
      </c>
      <c r="L213" s="95">
        <f t="shared" si="20"/>
      </c>
      <c r="M213" s="36"/>
    </row>
    <row r="214" spans="2:13" ht="15.75">
      <c r="B214" s="37"/>
      <c r="C214" s="35"/>
      <c r="D214" s="133" t="s">
        <v>41</v>
      </c>
      <c r="E214" s="131">
        <v>0</v>
      </c>
      <c r="F214" s="132">
        <v>0</v>
      </c>
      <c r="G214" s="102">
        <f t="shared" si="18"/>
        <v>0</v>
      </c>
      <c r="H214" s="134">
        <v>0</v>
      </c>
      <c r="I214" s="102">
        <f>IF(H214&lt;1,0,VLOOKUP($H214,dol_sal!$A$7:$E$17,3)*(1+K$10))</f>
        <v>0</v>
      </c>
      <c r="J214" s="102">
        <f t="shared" si="21"/>
        <v>0</v>
      </c>
      <c r="K214" s="102">
        <f t="shared" si="19"/>
        <v>0</v>
      </c>
      <c r="L214" s="95">
        <f t="shared" si="20"/>
      </c>
      <c r="M214" s="36"/>
    </row>
    <row r="215" spans="2:13" ht="15.75">
      <c r="B215" s="37"/>
      <c r="C215" s="35"/>
      <c r="D215" s="133" t="s">
        <v>41</v>
      </c>
      <c r="E215" s="131">
        <v>0</v>
      </c>
      <c r="F215" s="132">
        <v>0</v>
      </c>
      <c r="G215" s="102">
        <f t="shared" si="18"/>
        <v>0</v>
      </c>
      <c r="H215" s="134">
        <v>0</v>
      </c>
      <c r="I215" s="102">
        <f>IF(H215&lt;1,0,VLOOKUP($H215,dol_sal!$A$7:$E$17,3)*(1+K$10))</f>
        <v>0</v>
      </c>
      <c r="J215" s="102">
        <f t="shared" si="21"/>
        <v>0</v>
      </c>
      <c r="K215" s="102">
        <f t="shared" si="19"/>
        <v>0</v>
      </c>
      <c r="L215" s="95">
        <f t="shared" si="20"/>
      </c>
      <c r="M215" s="36"/>
    </row>
    <row r="216" spans="2:13" ht="15.75">
      <c r="B216" s="37"/>
      <c r="C216" s="35"/>
      <c r="D216" s="133" t="s">
        <v>41</v>
      </c>
      <c r="E216" s="131">
        <v>0</v>
      </c>
      <c r="F216" s="132">
        <v>0</v>
      </c>
      <c r="G216" s="102">
        <f t="shared" si="18"/>
        <v>0</v>
      </c>
      <c r="H216" s="134">
        <v>0</v>
      </c>
      <c r="I216" s="102">
        <f>IF(H216&lt;1,0,VLOOKUP($H216,dol_sal!$A$7:$E$17,3)*(1+K$10))</f>
        <v>0</v>
      </c>
      <c r="J216" s="102">
        <f t="shared" si="21"/>
        <v>0</v>
      </c>
      <c r="K216" s="102">
        <f t="shared" si="19"/>
        <v>0</v>
      </c>
      <c r="L216" s="95">
        <f t="shared" si="20"/>
      </c>
      <c r="M216" s="36"/>
    </row>
    <row r="217" spans="2:13" ht="15.75">
      <c r="B217" s="37"/>
      <c r="C217" s="35"/>
      <c r="D217" s="32"/>
      <c r="E217" s="68"/>
      <c r="F217" s="84"/>
      <c r="G217" s="84"/>
      <c r="H217" s="35"/>
      <c r="I217" s="84"/>
      <c r="J217" s="84"/>
      <c r="K217" s="84"/>
      <c r="L217" s="67"/>
      <c r="M217" s="36"/>
    </row>
    <row r="218" spans="2:13" ht="15.75">
      <c r="B218" s="37"/>
      <c r="C218" s="35"/>
      <c r="D218" s="32" t="s">
        <v>42</v>
      </c>
      <c r="E218" s="91">
        <f>SUM(E198:E217)</f>
        <v>10.4</v>
      </c>
      <c r="F218" s="84"/>
      <c r="G218" s="92">
        <f>SUM(G198:G217)</f>
        <v>414100</v>
      </c>
      <c r="H218" s="35"/>
      <c r="I218" s="84"/>
      <c r="J218" s="90"/>
      <c r="K218" s="97"/>
      <c r="L218" s="111"/>
      <c r="M218" s="36"/>
    </row>
    <row r="219" spans="2:13" ht="15.75">
      <c r="B219" s="37"/>
      <c r="C219" s="70"/>
      <c r="D219" s="32"/>
      <c r="E219" s="68"/>
      <c r="F219" s="84"/>
      <c r="G219" s="84"/>
      <c r="H219" s="35"/>
      <c r="I219" s="84"/>
      <c r="J219" s="89"/>
      <c r="K219" s="84"/>
      <c r="L219" s="67"/>
      <c r="M219" s="36"/>
    </row>
    <row r="220" spans="2:13" ht="15.75">
      <c r="B220" s="37"/>
      <c r="C220" s="32" t="s">
        <v>43</v>
      </c>
      <c r="D220" s="71" t="s">
        <v>44</v>
      </c>
      <c r="E220" s="67"/>
      <c r="F220" s="84"/>
      <c r="G220" s="13"/>
      <c r="H220" s="35"/>
      <c r="I220" s="86"/>
      <c r="K220" s="14"/>
      <c r="L220" s="14"/>
      <c r="M220" s="72"/>
    </row>
    <row r="221" spans="2:13" ht="15.75">
      <c r="B221" s="37"/>
      <c r="C221" s="32"/>
      <c r="D221" s="45" t="s">
        <v>262</v>
      </c>
      <c r="E221" s="67"/>
      <c r="F221" s="93">
        <f>G221/G218</f>
        <v>0.1569669162038155</v>
      </c>
      <c r="G221" s="135">
        <v>65000</v>
      </c>
      <c r="H221" s="96"/>
      <c r="I221" s="13"/>
      <c r="J221" s="90"/>
      <c r="K221" s="100"/>
      <c r="L221" s="101"/>
      <c r="M221" s="72"/>
    </row>
    <row r="222" spans="2:13" ht="15.75">
      <c r="B222" s="37"/>
      <c r="C222" s="32"/>
      <c r="D222" s="45" t="s">
        <v>263</v>
      </c>
      <c r="E222" s="67"/>
      <c r="F222" s="99">
        <f>+G222/E218</f>
        <v>1298.076923076923</v>
      </c>
      <c r="G222" s="135">
        <v>13500</v>
      </c>
      <c r="H222" s="96"/>
      <c r="I222" s="13"/>
      <c r="J222" s="90"/>
      <c r="K222" s="100"/>
      <c r="L222" s="101"/>
      <c r="M222" s="72"/>
    </row>
    <row r="223" spans="2:13" ht="15.75">
      <c r="B223" s="37"/>
      <c r="C223" s="32"/>
      <c r="D223" s="71"/>
      <c r="E223" s="67"/>
      <c r="F223" s="84"/>
      <c r="G223" s="13"/>
      <c r="H223" s="35"/>
      <c r="I223" s="84"/>
      <c r="J223" s="90"/>
      <c r="K223" s="100"/>
      <c r="L223" s="101"/>
      <c r="M223" s="72"/>
    </row>
    <row r="224" spans="2:13" ht="15.75">
      <c r="B224" s="37"/>
      <c r="C224" s="32"/>
      <c r="D224" s="45" t="s">
        <v>261</v>
      </c>
      <c r="E224" s="46"/>
      <c r="F224" s="35"/>
      <c r="G224" s="98">
        <f>+G222+G221</f>
        <v>78500</v>
      </c>
      <c r="H224" s="32"/>
      <c r="I224" s="13"/>
      <c r="J224" s="90"/>
      <c r="K224" s="100"/>
      <c r="L224" s="101"/>
      <c r="M224" s="72"/>
    </row>
    <row r="225" spans="2:13" ht="15.75">
      <c r="B225" s="37"/>
      <c r="C225" s="70"/>
      <c r="D225" s="45"/>
      <c r="E225" s="68"/>
      <c r="F225" s="13"/>
      <c r="G225" s="13"/>
      <c r="H225" s="35"/>
      <c r="I225" s="84"/>
      <c r="J225" s="89"/>
      <c r="K225" s="84"/>
      <c r="L225" s="67"/>
      <c r="M225" s="72"/>
    </row>
    <row r="226" spans="2:13" ht="15.75">
      <c r="B226" s="37"/>
      <c r="C226" s="32" t="s">
        <v>45</v>
      </c>
      <c r="D226" s="71" t="s">
        <v>46</v>
      </c>
      <c r="E226" s="73"/>
      <c r="F226" s="84"/>
      <c r="G226" s="84"/>
      <c r="H226" s="35"/>
      <c r="I226" s="84"/>
      <c r="J226" s="89"/>
      <c r="K226" s="84"/>
      <c r="L226" s="67"/>
      <c r="M226" s="36"/>
    </row>
    <row r="227" spans="2:13" ht="15.75">
      <c r="B227" s="37"/>
      <c r="C227" s="35"/>
      <c r="D227" s="32" t="s">
        <v>47</v>
      </c>
      <c r="E227" s="68"/>
      <c r="F227" s="84"/>
      <c r="G227" s="135">
        <v>-23004</v>
      </c>
      <c r="H227" s="35"/>
      <c r="I227" s="84"/>
      <c r="J227" s="89"/>
      <c r="K227" s="84"/>
      <c r="L227" s="67"/>
      <c r="M227" s="36"/>
    </row>
    <row r="228" spans="2:13" ht="15.75">
      <c r="B228" s="37"/>
      <c r="C228" s="35"/>
      <c r="D228" s="32" t="s">
        <v>48</v>
      </c>
      <c r="E228" s="68"/>
      <c r="F228" s="84"/>
      <c r="G228" s="135">
        <v>17253</v>
      </c>
      <c r="H228" s="35"/>
      <c r="I228" s="84"/>
      <c r="J228" s="89"/>
      <c r="K228" s="84"/>
      <c r="L228" s="67"/>
      <c r="M228" s="36"/>
    </row>
    <row r="229" spans="2:13" ht="15.75">
      <c r="B229" s="37"/>
      <c r="C229" s="35"/>
      <c r="D229" s="32" t="s">
        <v>49</v>
      </c>
      <c r="E229" s="67"/>
      <c r="F229" s="84"/>
      <c r="G229" s="135">
        <v>11502</v>
      </c>
      <c r="H229" s="35"/>
      <c r="I229" s="84"/>
      <c r="J229" s="89"/>
      <c r="K229" s="84"/>
      <c r="L229" s="67"/>
      <c r="M229" s="36"/>
    </row>
    <row r="230" spans="2:13" ht="15.75">
      <c r="B230" s="37"/>
      <c r="C230" s="35"/>
      <c r="D230" s="32" t="s">
        <v>50</v>
      </c>
      <c r="E230" s="68"/>
      <c r="F230" s="84"/>
      <c r="G230" s="135">
        <v>0</v>
      </c>
      <c r="H230" s="35"/>
      <c r="I230" s="84"/>
      <c r="J230" s="89"/>
      <c r="K230" s="84"/>
      <c r="L230" s="67"/>
      <c r="M230" s="36"/>
    </row>
    <row r="231" spans="2:13" ht="15.75">
      <c r="B231" s="37"/>
      <c r="C231" s="35"/>
      <c r="D231" s="71"/>
      <c r="E231" s="67"/>
      <c r="F231" s="84"/>
      <c r="G231" s="84"/>
      <c r="H231" s="35"/>
      <c r="I231" s="84"/>
      <c r="J231" s="89"/>
      <c r="K231" s="84"/>
      <c r="L231" s="67"/>
      <c r="M231" s="36"/>
    </row>
    <row r="232" spans="2:13" ht="15" customHeight="1">
      <c r="B232" s="37"/>
      <c r="C232" s="35"/>
      <c r="D232" s="32" t="s">
        <v>51</v>
      </c>
      <c r="E232" s="68"/>
      <c r="F232" s="84"/>
      <c r="G232" s="92">
        <f>SUM(G227:G231)</f>
        <v>5751</v>
      </c>
      <c r="H232" s="35"/>
      <c r="I232" s="84"/>
      <c r="J232" s="89"/>
      <c r="K232" s="84"/>
      <c r="L232" s="67"/>
      <c r="M232" s="36"/>
    </row>
    <row r="233" spans="2:13" ht="15.75">
      <c r="B233" s="37"/>
      <c r="C233" s="35"/>
      <c r="D233" s="32"/>
      <c r="E233" s="68"/>
      <c r="F233" s="84"/>
      <c r="G233" s="84"/>
      <c r="H233" s="35"/>
      <c r="I233" s="84"/>
      <c r="J233" s="89"/>
      <c r="K233" s="84"/>
      <c r="L233" s="67"/>
      <c r="M233" s="72"/>
    </row>
    <row r="234" spans="2:13" ht="15.75">
      <c r="B234" s="37"/>
      <c r="C234" s="32" t="s">
        <v>52</v>
      </c>
      <c r="D234" s="32" t="s">
        <v>53</v>
      </c>
      <c r="E234" s="67"/>
      <c r="F234" s="84"/>
      <c r="G234" s="135">
        <v>0</v>
      </c>
      <c r="H234" s="35"/>
      <c r="I234" s="84"/>
      <c r="J234" s="89"/>
      <c r="K234" s="84"/>
      <c r="L234" s="67"/>
      <c r="M234" s="36"/>
    </row>
    <row r="235" spans="2:13" ht="15.75">
      <c r="B235" s="37"/>
      <c r="C235" s="35"/>
      <c r="D235" s="74" t="s">
        <v>54</v>
      </c>
      <c r="E235" s="75"/>
      <c r="F235" s="85"/>
      <c r="G235" s="84"/>
      <c r="H235" s="35"/>
      <c r="I235" s="94"/>
      <c r="J235" s="89"/>
      <c r="K235" s="84"/>
      <c r="L235" s="67"/>
      <c r="M235" s="36"/>
    </row>
    <row r="236" spans="2:13" ht="30.75" customHeight="1">
      <c r="B236" s="37"/>
      <c r="C236" s="35"/>
      <c r="D236" s="232"/>
      <c r="E236" s="233"/>
      <c r="F236" s="234"/>
      <c r="G236" s="84"/>
      <c r="H236" s="35"/>
      <c r="I236" s="94"/>
      <c r="J236" s="89"/>
      <c r="K236" s="84"/>
      <c r="L236" s="67"/>
      <c r="M236" s="36"/>
    </row>
    <row r="237" spans="2:13" ht="15.75">
      <c r="B237" s="39"/>
      <c r="C237" s="32" t="s">
        <v>55</v>
      </c>
      <c r="D237" s="32" t="s">
        <v>56</v>
      </c>
      <c r="E237" s="10"/>
      <c r="F237" s="86"/>
      <c r="G237" s="92">
        <f>+G234+G232+G224+G218</f>
        <v>498351</v>
      </c>
      <c r="H237" s="35"/>
      <c r="I237" s="84"/>
      <c r="J237" s="89"/>
      <c r="K237" s="84"/>
      <c r="L237" s="67"/>
      <c r="M237" s="36"/>
    </row>
    <row r="238" spans="2:13" ht="16.5" thickBot="1">
      <c r="B238" s="118"/>
      <c r="C238" s="119"/>
      <c r="D238" s="119"/>
      <c r="E238" s="120"/>
      <c r="F238" s="121"/>
      <c r="G238" s="122"/>
      <c r="H238" s="49"/>
      <c r="I238" s="87"/>
      <c r="J238" s="123"/>
      <c r="K238" s="87"/>
      <c r="L238" s="76"/>
      <c r="M238" s="77"/>
    </row>
    <row r="239" spans="2:13" ht="15.75">
      <c r="B239" s="124"/>
      <c r="C239" s="104"/>
      <c r="D239" s="104"/>
      <c r="E239" s="125"/>
      <c r="F239" s="126"/>
      <c r="G239" s="127"/>
      <c r="H239" s="52"/>
      <c r="I239" s="106"/>
      <c r="J239" s="128"/>
      <c r="K239" s="106"/>
      <c r="L239" s="107"/>
      <c r="M239" s="108"/>
    </row>
    <row r="240" spans="2:254" ht="15.75">
      <c r="B240" s="115" t="s">
        <v>97</v>
      </c>
      <c r="C240" s="32" t="s">
        <v>98</v>
      </c>
      <c r="D240" s="33"/>
      <c r="E240" s="109"/>
      <c r="F240" s="86"/>
      <c r="G240" s="86"/>
      <c r="H240" s="10"/>
      <c r="I240" s="86"/>
      <c r="J240" s="84"/>
      <c r="K240" s="86"/>
      <c r="L240" s="10"/>
      <c r="M240" s="36"/>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c r="DQ240" s="8"/>
      <c r="DR240" s="8"/>
      <c r="DS240" s="8"/>
      <c r="DT240" s="8"/>
      <c r="DU240" s="8"/>
      <c r="DV240" s="8"/>
      <c r="DW240" s="8"/>
      <c r="DX240" s="8"/>
      <c r="DY240" s="8"/>
      <c r="DZ240" s="8"/>
      <c r="EA240" s="8"/>
      <c r="EB240" s="8"/>
      <c r="EC240" s="8"/>
      <c r="ED240" s="8"/>
      <c r="EE240" s="8"/>
      <c r="EF240" s="8"/>
      <c r="EG240" s="8"/>
      <c r="EH240" s="8"/>
      <c r="EI240" s="8"/>
      <c r="EJ240" s="8"/>
      <c r="EK240" s="8"/>
      <c r="EL240" s="8"/>
      <c r="EM240" s="8"/>
      <c r="EN240" s="8"/>
      <c r="EO240" s="8"/>
      <c r="EP240" s="8"/>
      <c r="EQ240" s="8"/>
      <c r="ER240" s="8"/>
      <c r="ES240" s="8"/>
      <c r="ET240" s="8"/>
      <c r="EU240" s="8"/>
      <c r="EV240" s="8"/>
      <c r="EW240" s="8"/>
      <c r="EX240" s="8"/>
      <c r="EY240" s="8"/>
      <c r="EZ240" s="8"/>
      <c r="FA240" s="8"/>
      <c r="FB240" s="8"/>
      <c r="FC240" s="8"/>
      <c r="FD240" s="8"/>
      <c r="FE240" s="8"/>
      <c r="FF240" s="8"/>
      <c r="FG240" s="8"/>
      <c r="FH240" s="8"/>
      <c r="FI240" s="8"/>
      <c r="FJ240" s="8"/>
      <c r="FK240" s="8"/>
      <c r="FL240" s="8"/>
      <c r="FM240" s="8"/>
      <c r="FN240" s="8"/>
      <c r="FO240" s="8"/>
      <c r="FP240" s="8"/>
      <c r="FQ240" s="8"/>
      <c r="FR240" s="8"/>
      <c r="FS240" s="8"/>
      <c r="FT240" s="8"/>
      <c r="FU240" s="8"/>
      <c r="FV240" s="8"/>
      <c r="FW240" s="8"/>
      <c r="FX240" s="8"/>
      <c r="FY240" s="8"/>
      <c r="FZ240" s="8"/>
      <c r="GA240" s="8"/>
      <c r="GB240" s="8"/>
      <c r="GC240" s="8"/>
      <c r="GD240" s="8"/>
      <c r="GE240" s="8"/>
      <c r="GF240" s="8"/>
      <c r="GG240" s="8"/>
      <c r="GH240" s="8"/>
      <c r="GI240" s="8"/>
      <c r="GJ240" s="8"/>
      <c r="GK240" s="8"/>
      <c r="GL240" s="8"/>
      <c r="GM240" s="8"/>
      <c r="GN240" s="8"/>
      <c r="GO240" s="8"/>
      <c r="GP240" s="8"/>
      <c r="GQ240" s="8"/>
      <c r="GR240" s="8"/>
      <c r="GS240" s="8"/>
      <c r="GT240" s="8"/>
      <c r="GU240" s="8"/>
      <c r="GV240" s="8"/>
      <c r="GW240" s="8"/>
      <c r="GX240" s="8"/>
      <c r="GY240" s="8"/>
      <c r="GZ240" s="8"/>
      <c r="HA240" s="8"/>
      <c r="HB240" s="8"/>
      <c r="HC240" s="8"/>
      <c r="HD240" s="8"/>
      <c r="HE240" s="8"/>
      <c r="HF240" s="8"/>
      <c r="HG240" s="8"/>
      <c r="HH240" s="8"/>
      <c r="HI240" s="8"/>
      <c r="HJ240" s="8"/>
      <c r="HK240" s="8"/>
      <c r="HL240" s="8"/>
      <c r="HM240" s="8"/>
      <c r="HN240" s="8"/>
      <c r="HO240" s="8"/>
      <c r="HP240" s="8"/>
      <c r="HQ240" s="8"/>
      <c r="HR240" s="8"/>
      <c r="HS240" s="8"/>
      <c r="HT240" s="8"/>
      <c r="HU240" s="8"/>
      <c r="HV240" s="8"/>
      <c r="HW240" s="8"/>
      <c r="HX240" s="8"/>
      <c r="HY240" s="8"/>
      <c r="HZ240" s="8"/>
      <c r="IA240" s="8"/>
      <c r="IB240" s="8"/>
      <c r="IC240" s="8"/>
      <c r="ID240" s="8"/>
      <c r="IE240" s="8"/>
      <c r="IF240" s="8"/>
      <c r="IG240" s="8"/>
      <c r="IH240" s="8"/>
      <c r="II240" s="8"/>
      <c r="IJ240" s="8"/>
      <c r="IK240" s="8"/>
      <c r="IL240" s="8"/>
      <c r="IM240" s="8"/>
      <c r="IN240" s="8"/>
      <c r="IO240" s="8"/>
      <c r="IP240" s="8"/>
      <c r="IQ240" s="8"/>
      <c r="IR240" s="8"/>
      <c r="IS240" s="8"/>
      <c r="IT240" s="8"/>
    </row>
    <row r="241" spans="2:13" ht="15.75">
      <c r="B241" s="37"/>
      <c r="C241" s="35"/>
      <c r="D241" s="32"/>
      <c r="E241" s="68"/>
      <c r="F241" s="84"/>
      <c r="G241" s="84"/>
      <c r="H241" s="67"/>
      <c r="I241" s="84"/>
      <c r="J241" s="84"/>
      <c r="K241" s="84"/>
      <c r="L241" s="67"/>
      <c r="M241" s="36"/>
    </row>
    <row r="242" spans="2:13" ht="15.75">
      <c r="B242" s="37"/>
      <c r="C242" s="32" t="s">
        <v>30</v>
      </c>
      <c r="D242" s="71" t="s">
        <v>31</v>
      </c>
      <c r="E242" s="68"/>
      <c r="F242" s="84"/>
      <c r="G242" s="84"/>
      <c r="H242" s="67"/>
      <c r="I242" s="84"/>
      <c r="J242" s="84"/>
      <c r="K242" s="84"/>
      <c r="L242" s="67"/>
      <c r="M242" s="36"/>
    </row>
    <row r="243" spans="2:13" ht="15.75">
      <c r="B243" s="37"/>
      <c r="C243" s="32" t="s">
        <v>17</v>
      </c>
      <c r="D243" s="83" t="s">
        <v>99</v>
      </c>
      <c r="E243" s="131">
        <v>0</v>
      </c>
      <c r="F243" s="132">
        <v>0</v>
      </c>
      <c r="G243" s="102">
        <f aca="true" t="shared" si="22" ref="G243:G254">$E243*F243</f>
        <v>0</v>
      </c>
      <c r="H243" s="103">
        <v>6</v>
      </c>
      <c r="I243" s="102">
        <f>IF(H243&lt;1,0,VLOOKUP($H243,dol_sal!$A$7:$E$17,3)*(1+K$10))</f>
        <v>52444.98300018624</v>
      </c>
      <c r="J243" s="102">
        <f>IF(E243=0,0,(I243-F$260)/(1+F$259))</f>
        <v>0</v>
      </c>
      <c r="K243" s="102">
        <f>$E243*I243</f>
        <v>0</v>
      </c>
      <c r="L243" s="95">
        <f>IF(J243=0,"",+F243/J243)</f>
      </c>
      <c r="M243" s="36"/>
    </row>
    <row r="244" spans="2:13" ht="15.75">
      <c r="B244" s="37"/>
      <c r="C244" s="32" t="s">
        <v>17</v>
      </c>
      <c r="D244" s="83" t="s">
        <v>100</v>
      </c>
      <c r="E244" s="131">
        <v>0</v>
      </c>
      <c r="F244" s="132">
        <v>0</v>
      </c>
      <c r="G244" s="102">
        <f t="shared" si="22"/>
        <v>0</v>
      </c>
      <c r="H244" s="103">
        <v>5</v>
      </c>
      <c r="I244" s="102">
        <f>IF(H244&lt;1,0,VLOOKUP($H244,dol_sal!$A$7:$E$17,3)*(1+K$10))</f>
        <v>45889.21091330738</v>
      </c>
      <c r="J244" s="102">
        <f aca="true" t="shared" si="23" ref="J244:J254">IF(E244=0,0,(I244-F$260)/(1+F$259))</f>
        <v>0</v>
      </c>
      <c r="K244" s="102">
        <f aca="true" t="shared" si="24" ref="K244:K254">$E244*I244</f>
        <v>0</v>
      </c>
      <c r="L244" s="95">
        <f aca="true" t="shared" si="25" ref="L244:L254">IF(J244=0,"",+F244/J244)</f>
      </c>
      <c r="M244" s="36"/>
    </row>
    <row r="245" spans="2:13" ht="15.75">
      <c r="B245" s="37"/>
      <c r="C245" s="32" t="s">
        <v>17</v>
      </c>
      <c r="D245" s="83" t="s">
        <v>101</v>
      </c>
      <c r="E245" s="131">
        <v>0</v>
      </c>
      <c r="F245" s="132">
        <v>0</v>
      </c>
      <c r="G245" s="102">
        <f t="shared" si="22"/>
        <v>0</v>
      </c>
      <c r="H245" s="103">
        <v>2</v>
      </c>
      <c r="I245" s="102">
        <f>IF(H245&lt;1,0,VLOOKUP($H245,dol_sal!$A$7:$E$17,3)*(1+K$10))</f>
        <v>28844.442226391275</v>
      </c>
      <c r="J245" s="102">
        <f t="shared" si="23"/>
        <v>0</v>
      </c>
      <c r="K245" s="102">
        <f t="shared" si="24"/>
        <v>0</v>
      </c>
      <c r="L245" s="95">
        <f t="shared" si="25"/>
      </c>
      <c r="M245" s="36"/>
    </row>
    <row r="246" spans="2:13" ht="15.75">
      <c r="B246" s="37"/>
      <c r="C246" s="32" t="s">
        <v>17</v>
      </c>
      <c r="D246" s="83" t="s">
        <v>102</v>
      </c>
      <c r="E246" s="131">
        <v>0</v>
      </c>
      <c r="F246" s="132">
        <v>0</v>
      </c>
      <c r="G246" s="102">
        <f t="shared" si="22"/>
        <v>0</v>
      </c>
      <c r="H246" s="103">
        <v>1</v>
      </c>
      <c r="I246" s="102">
        <f>IF(H246&lt;1,0,VLOOKUP($H246,dol_sal!$A$7:$E$17,3)*(1+K$10))</f>
        <v>24254.685548669273</v>
      </c>
      <c r="J246" s="102">
        <f t="shared" si="23"/>
        <v>0</v>
      </c>
      <c r="K246" s="102">
        <f t="shared" si="24"/>
        <v>0</v>
      </c>
      <c r="L246" s="95">
        <f t="shared" si="25"/>
      </c>
      <c r="M246" s="36"/>
    </row>
    <row r="247" spans="2:13" ht="15.75">
      <c r="B247" s="37"/>
      <c r="C247" s="35" t="s">
        <v>17</v>
      </c>
      <c r="D247" s="83" t="s">
        <v>39</v>
      </c>
      <c r="E247" s="131">
        <v>0</v>
      </c>
      <c r="F247" s="132">
        <v>0</v>
      </c>
      <c r="G247" s="102">
        <f t="shared" si="22"/>
        <v>0</v>
      </c>
      <c r="H247" s="103">
        <v>3</v>
      </c>
      <c r="I247" s="102">
        <f>IF(H247&lt;1,0,VLOOKUP($H247,dol_sal!$A$7:$E$17,3)*(1+K$10))</f>
        <v>32777.66673954966</v>
      </c>
      <c r="J247" s="102">
        <f t="shared" si="23"/>
        <v>0</v>
      </c>
      <c r="K247" s="102">
        <f t="shared" si="24"/>
        <v>0</v>
      </c>
      <c r="L247" s="95">
        <f t="shared" si="25"/>
      </c>
      <c r="M247" s="36"/>
    </row>
    <row r="248" spans="2:15" ht="15.75">
      <c r="B248" s="37"/>
      <c r="C248" s="35"/>
      <c r="D248" s="83" t="s">
        <v>40</v>
      </c>
      <c r="E248" s="131">
        <v>1</v>
      </c>
      <c r="F248" s="132">
        <v>23090</v>
      </c>
      <c r="G248" s="102">
        <f t="shared" si="22"/>
        <v>23090</v>
      </c>
      <c r="H248" s="103">
        <v>2</v>
      </c>
      <c r="I248" s="102">
        <f>IF(H248&lt;1,0,VLOOKUP($H248,dol_sal!$A$7:$E$17,3)*(1+K$10))</f>
        <v>28844.442226391275</v>
      </c>
      <c r="J248" s="102">
        <f t="shared" si="23"/>
        <v>23800.644473861918</v>
      </c>
      <c r="K248" s="102">
        <f t="shared" si="24"/>
        <v>28844.442226391275</v>
      </c>
      <c r="L248" s="95">
        <f t="shared" si="25"/>
        <v>0.9701417970155239</v>
      </c>
      <c r="M248" s="36"/>
      <c r="O248" s="192">
        <f>+J248*(1+F$259)+F$260</f>
        <v>28844.442226391275</v>
      </c>
    </row>
    <row r="249" spans="2:13" ht="15.75">
      <c r="B249" s="37"/>
      <c r="C249" s="35"/>
      <c r="D249" s="133" t="s">
        <v>41</v>
      </c>
      <c r="E249" s="131">
        <v>0</v>
      </c>
      <c r="F249" s="132"/>
      <c r="G249" s="102">
        <f t="shared" si="22"/>
        <v>0</v>
      </c>
      <c r="H249" s="134">
        <v>0</v>
      </c>
      <c r="I249" s="102">
        <f>IF(H249&lt;1,0,VLOOKUP($H249,dol_sal!$A$7:$E$17,3)*(1+K$10))</f>
        <v>0</v>
      </c>
      <c r="J249" s="102">
        <f t="shared" si="23"/>
        <v>0</v>
      </c>
      <c r="K249" s="102">
        <f t="shared" si="24"/>
        <v>0</v>
      </c>
      <c r="L249" s="95">
        <f t="shared" si="25"/>
      </c>
      <c r="M249" s="36"/>
    </row>
    <row r="250" spans="2:13" ht="15.75">
      <c r="B250" s="37"/>
      <c r="C250" s="35"/>
      <c r="D250" s="133" t="s">
        <v>41</v>
      </c>
      <c r="E250" s="131">
        <v>0</v>
      </c>
      <c r="F250" s="132"/>
      <c r="G250" s="102">
        <f t="shared" si="22"/>
        <v>0</v>
      </c>
      <c r="H250" s="134">
        <v>0</v>
      </c>
      <c r="I250" s="102">
        <f>IF(H250&lt;1,0,VLOOKUP($H250,dol_sal!$A$7:$E$17,3)*(1+K$10))</f>
        <v>0</v>
      </c>
      <c r="J250" s="102">
        <f t="shared" si="23"/>
        <v>0</v>
      </c>
      <c r="K250" s="102">
        <f t="shared" si="24"/>
        <v>0</v>
      </c>
      <c r="L250" s="95">
        <f t="shared" si="25"/>
      </c>
      <c r="M250" s="36"/>
    </row>
    <row r="251" spans="2:13" ht="15.75">
      <c r="B251" s="37"/>
      <c r="C251" s="35"/>
      <c r="D251" s="133" t="s">
        <v>41</v>
      </c>
      <c r="E251" s="131">
        <v>0</v>
      </c>
      <c r="F251" s="132"/>
      <c r="G251" s="102">
        <f t="shared" si="22"/>
        <v>0</v>
      </c>
      <c r="H251" s="134">
        <v>0</v>
      </c>
      <c r="I251" s="102">
        <f>IF(H251&lt;1,0,VLOOKUP($H251,dol_sal!$A$7:$E$17,3)*(1+K$10))</f>
        <v>0</v>
      </c>
      <c r="J251" s="102">
        <f t="shared" si="23"/>
        <v>0</v>
      </c>
      <c r="K251" s="102">
        <f t="shared" si="24"/>
        <v>0</v>
      </c>
      <c r="L251" s="95">
        <f t="shared" si="25"/>
      </c>
      <c r="M251" s="36"/>
    </row>
    <row r="252" spans="2:13" ht="15.75">
      <c r="B252" s="37"/>
      <c r="C252" s="35"/>
      <c r="D252" s="133" t="s">
        <v>41</v>
      </c>
      <c r="E252" s="131">
        <v>0</v>
      </c>
      <c r="F252" s="132"/>
      <c r="G252" s="102">
        <f t="shared" si="22"/>
        <v>0</v>
      </c>
      <c r="H252" s="134">
        <v>0</v>
      </c>
      <c r="I252" s="102">
        <f>IF(H252&lt;1,0,VLOOKUP($H252,dol_sal!$A$7:$E$17,3)*(1+K$10))</f>
        <v>0</v>
      </c>
      <c r="J252" s="102">
        <f t="shared" si="23"/>
        <v>0</v>
      </c>
      <c r="K252" s="102">
        <f t="shared" si="24"/>
        <v>0</v>
      </c>
      <c r="L252" s="95">
        <f t="shared" si="25"/>
      </c>
      <c r="M252" s="36"/>
    </row>
    <row r="253" spans="2:13" ht="15.75">
      <c r="B253" s="37"/>
      <c r="C253" s="35"/>
      <c r="D253" s="133" t="s">
        <v>41</v>
      </c>
      <c r="E253" s="131">
        <v>0</v>
      </c>
      <c r="F253" s="132"/>
      <c r="G253" s="102">
        <f t="shared" si="22"/>
        <v>0</v>
      </c>
      <c r="H253" s="134">
        <v>0</v>
      </c>
      <c r="I253" s="102">
        <f>IF(H253&lt;1,0,VLOOKUP($H253,dol_sal!$A$7:$E$17,3)*(1+K$10))</f>
        <v>0</v>
      </c>
      <c r="J253" s="102">
        <f t="shared" si="23"/>
        <v>0</v>
      </c>
      <c r="K253" s="102">
        <f t="shared" si="24"/>
        <v>0</v>
      </c>
      <c r="L253" s="95">
        <f t="shared" si="25"/>
      </c>
      <c r="M253" s="36"/>
    </row>
    <row r="254" spans="2:13" ht="15.75">
      <c r="B254" s="37"/>
      <c r="C254" s="35"/>
      <c r="D254" s="133" t="s">
        <v>41</v>
      </c>
      <c r="E254" s="131">
        <v>0</v>
      </c>
      <c r="F254" s="132"/>
      <c r="G254" s="102">
        <f t="shared" si="22"/>
        <v>0</v>
      </c>
      <c r="H254" s="134">
        <v>0</v>
      </c>
      <c r="I254" s="102">
        <f>IF(H254&lt;1,0,VLOOKUP($H254,dol_sal!$A$7:$E$17,3)*(1+K$10))</f>
        <v>0</v>
      </c>
      <c r="J254" s="102">
        <f t="shared" si="23"/>
        <v>0</v>
      </c>
      <c r="K254" s="102">
        <f t="shared" si="24"/>
        <v>0</v>
      </c>
      <c r="L254" s="95">
        <f t="shared" si="25"/>
      </c>
      <c r="M254" s="36"/>
    </row>
    <row r="255" spans="2:13" ht="15.75">
      <c r="B255" s="37"/>
      <c r="C255" s="35"/>
      <c r="D255" s="32"/>
      <c r="E255" s="68"/>
      <c r="F255" s="84"/>
      <c r="G255" s="84"/>
      <c r="H255" s="35"/>
      <c r="I255" s="84"/>
      <c r="J255" s="84"/>
      <c r="K255" s="84"/>
      <c r="L255" s="67"/>
      <c r="M255" s="36"/>
    </row>
    <row r="256" spans="2:13" ht="15.75">
      <c r="B256" s="37"/>
      <c r="C256" s="35"/>
      <c r="D256" s="32" t="s">
        <v>42</v>
      </c>
      <c r="E256" s="91">
        <f>SUM(E242:E255)</f>
        <v>1</v>
      </c>
      <c r="F256" s="84"/>
      <c r="G256" s="92">
        <f>SUM(G242:G255)</f>
        <v>23090</v>
      </c>
      <c r="H256" s="35"/>
      <c r="I256" s="84"/>
      <c r="J256" s="90"/>
      <c r="K256" s="97"/>
      <c r="L256" s="111"/>
      <c r="M256" s="36"/>
    </row>
    <row r="257" spans="2:13" ht="15.75">
      <c r="B257" s="37"/>
      <c r="C257" s="70"/>
      <c r="D257" s="32"/>
      <c r="E257" s="68"/>
      <c r="F257" s="84"/>
      <c r="G257" s="84"/>
      <c r="H257" s="35"/>
      <c r="I257" s="84"/>
      <c r="J257" s="89"/>
      <c r="K257" s="84"/>
      <c r="L257" s="67"/>
      <c r="M257" s="36"/>
    </row>
    <row r="258" spans="2:13" ht="15.75">
      <c r="B258" s="37"/>
      <c r="C258" s="32" t="s">
        <v>43</v>
      </c>
      <c r="D258" s="71" t="s">
        <v>44</v>
      </c>
      <c r="E258" s="67"/>
      <c r="F258" s="84"/>
      <c r="G258" s="13"/>
      <c r="H258" s="35"/>
      <c r="I258" s="86"/>
      <c r="K258" s="14"/>
      <c r="L258" s="14"/>
      <c r="M258" s="72"/>
    </row>
    <row r="259" spans="2:13" ht="15.75">
      <c r="B259" s="37"/>
      <c r="C259" s="32"/>
      <c r="D259" s="45" t="s">
        <v>262</v>
      </c>
      <c r="E259" s="67"/>
      <c r="F259" s="93">
        <f>G259/G256</f>
        <v>0.1559116500649632</v>
      </c>
      <c r="G259" s="135">
        <v>3600</v>
      </c>
      <c r="H259" s="96"/>
      <c r="I259" s="13"/>
      <c r="J259" s="90"/>
      <c r="K259" s="100"/>
      <c r="L259" s="101"/>
      <c r="M259" s="72"/>
    </row>
    <row r="260" spans="2:13" ht="15.75">
      <c r="B260" s="37"/>
      <c r="C260" s="32"/>
      <c r="D260" s="45" t="s">
        <v>263</v>
      </c>
      <c r="E260" s="67"/>
      <c r="F260" s="99">
        <f>+G260/E256</f>
        <v>1333</v>
      </c>
      <c r="G260" s="135">
        <v>1333</v>
      </c>
      <c r="H260" s="96"/>
      <c r="I260" s="13"/>
      <c r="J260" s="90"/>
      <c r="K260" s="100"/>
      <c r="L260" s="101"/>
      <c r="M260" s="72"/>
    </row>
    <row r="261" spans="2:13" ht="15.75">
      <c r="B261" s="37"/>
      <c r="C261" s="32"/>
      <c r="D261" s="71"/>
      <c r="E261" s="67"/>
      <c r="F261" s="84"/>
      <c r="G261" s="13"/>
      <c r="H261" s="35"/>
      <c r="I261" s="84"/>
      <c r="J261" s="90"/>
      <c r="K261" s="100"/>
      <c r="L261" s="101"/>
      <c r="M261" s="72"/>
    </row>
    <row r="262" spans="2:13" ht="15.75">
      <c r="B262" s="37"/>
      <c r="C262" s="32"/>
      <c r="D262" s="45" t="s">
        <v>261</v>
      </c>
      <c r="E262" s="46"/>
      <c r="F262" s="35"/>
      <c r="G262" s="98">
        <f>+G260+G259</f>
        <v>4933</v>
      </c>
      <c r="H262" s="32"/>
      <c r="I262" s="13"/>
      <c r="J262" s="90"/>
      <c r="K262" s="100"/>
      <c r="L262" s="101"/>
      <c r="M262" s="72"/>
    </row>
    <row r="263" spans="2:13" ht="15.75">
      <c r="B263" s="37"/>
      <c r="C263" s="70"/>
      <c r="D263" s="45"/>
      <c r="E263" s="68"/>
      <c r="F263" s="13"/>
      <c r="G263" s="13"/>
      <c r="H263" s="35"/>
      <c r="I263" s="84"/>
      <c r="J263" s="89"/>
      <c r="K263" s="84"/>
      <c r="L263" s="67"/>
      <c r="M263" s="72"/>
    </row>
    <row r="264" spans="2:13" ht="15.75">
      <c r="B264" s="37"/>
      <c r="C264" s="32" t="s">
        <v>45</v>
      </c>
      <c r="D264" s="71" t="s">
        <v>46</v>
      </c>
      <c r="E264" s="73"/>
      <c r="F264" s="84"/>
      <c r="G264" s="84"/>
      <c r="H264" s="35"/>
      <c r="I264" s="84"/>
      <c r="J264" s="89"/>
      <c r="K264" s="84"/>
      <c r="L264" s="67"/>
      <c r="M264" s="36"/>
    </row>
    <row r="265" spans="2:13" ht="15.75">
      <c r="B265" s="37"/>
      <c r="C265" s="35"/>
      <c r="D265" s="32" t="s">
        <v>47</v>
      </c>
      <c r="E265" s="68"/>
      <c r="F265" s="84"/>
      <c r="G265" s="135">
        <v>-23004</v>
      </c>
      <c r="H265" s="35"/>
      <c r="I265" s="84"/>
      <c r="J265" s="89"/>
      <c r="K265" s="84"/>
      <c r="L265" s="67"/>
      <c r="M265" s="36"/>
    </row>
    <row r="266" spans="2:13" ht="15.75">
      <c r="B266" s="37"/>
      <c r="C266" s="35"/>
      <c r="D266" s="32" t="s">
        <v>48</v>
      </c>
      <c r="E266" s="68"/>
      <c r="F266" s="84"/>
      <c r="G266" s="135">
        <v>17253</v>
      </c>
      <c r="H266" s="35"/>
      <c r="I266" s="84"/>
      <c r="J266" s="89"/>
      <c r="K266" s="84"/>
      <c r="L266" s="67"/>
      <c r="M266" s="36"/>
    </row>
    <row r="267" spans="2:13" ht="15.75">
      <c r="B267" s="37"/>
      <c r="C267" s="35"/>
      <c r="D267" s="32" t="s">
        <v>49</v>
      </c>
      <c r="E267" s="67"/>
      <c r="F267" s="84"/>
      <c r="G267" s="135">
        <v>11502</v>
      </c>
      <c r="H267" s="35"/>
      <c r="I267" s="84"/>
      <c r="J267" s="89"/>
      <c r="K267" s="84"/>
      <c r="L267" s="67"/>
      <c r="M267" s="36"/>
    </row>
    <row r="268" spans="2:13" ht="15.75">
      <c r="B268" s="37"/>
      <c r="C268" s="35"/>
      <c r="D268" s="32" t="s">
        <v>50</v>
      </c>
      <c r="E268" s="68"/>
      <c r="F268" s="84"/>
      <c r="G268" s="135">
        <v>0</v>
      </c>
      <c r="H268" s="35"/>
      <c r="I268" s="84"/>
      <c r="J268" s="89"/>
      <c r="K268" s="84"/>
      <c r="L268" s="67"/>
      <c r="M268" s="36"/>
    </row>
    <row r="269" spans="2:13" ht="15.75">
      <c r="B269" s="37"/>
      <c r="C269" s="35"/>
      <c r="D269" s="71"/>
      <c r="E269" s="67"/>
      <c r="F269" s="84"/>
      <c r="G269" s="84"/>
      <c r="H269" s="35"/>
      <c r="I269" s="84"/>
      <c r="J269" s="89"/>
      <c r="K269" s="84"/>
      <c r="L269" s="67"/>
      <c r="M269" s="36"/>
    </row>
    <row r="270" spans="2:13" ht="15" customHeight="1">
      <c r="B270" s="37"/>
      <c r="C270" s="35"/>
      <c r="D270" s="32" t="s">
        <v>51</v>
      </c>
      <c r="E270" s="68"/>
      <c r="F270" s="84"/>
      <c r="G270" s="92">
        <f>SUM(G265:G269)</f>
        <v>5751</v>
      </c>
      <c r="H270" s="35"/>
      <c r="I270" s="84"/>
      <c r="J270" s="89"/>
      <c r="K270" s="84"/>
      <c r="L270" s="67"/>
      <c r="M270" s="36"/>
    </row>
    <row r="271" spans="2:13" ht="15.75">
      <c r="B271" s="37"/>
      <c r="C271" s="35"/>
      <c r="D271" s="32"/>
      <c r="E271" s="68"/>
      <c r="F271" s="84"/>
      <c r="G271" s="84"/>
      <c r="H271" s="35"/>
      <c r="I271" s="84"/>
      <c r="J271" s="89"/>
      <c r="K271" s="84"/>
      <c r="L271" s="67"/>
      <c r="M271" s="72"/>
    </row>
    <row r="272" spans="2:13" ht="15.75">
      <c r="B272" s="37"/>
      <c r="C272" s="32" t="s">
        <v>52</v>
      </c>
      <c r="D272" s="32" t="s">
        <v>53</v>
      </c>
      <c r="E272" s="67"/>
      <c r="F272" s="84"/>
      <c r="G272" s="135">
        <v>0</v>
      </c>
      <c r="H272" s="35"/>
      <c r="I272" s="84"/>
      <c r="J272" s="89"/>
      <c r="K272" s="84"/>
      <c r="L272" s="67"/>
      <c r="M272" s="36"/>
    </row>
    <row r="273" spans="2:13" ht="15.75">
      <c r="B273" s="37"/>
      <c r="C273" s="35"/>
      <c r="D273" s="74" t="s">
        <v>54</v>
      </c>
      <c r="E273" s="75"/>
      <c r="F273" s="85"/>
      <c r="G273" s="84"/>
      <c r="H273" s="35"/>
      <c r="I273" s="94"/>
      <c r="J273" s="89"/>
      <c r="K273" s="84"/>
      <c r="L273" s="67"/>
      <c r="M273" s="36"/>
    </row>
    <row r="274" spans="2:13" ht="30.75" customHeight="1">
      <c r="B274" s="37"/>
      <c r="C274" s="35"/>
      <c r="D274" s="232"/>
      <c r="E274" s="233"/>
      <c r="F274" s="234"/>
      <c r="G274" s="84"/>
      <c r="H274" s="35"/>
      <c r="I274" s="94"/>
      <c r="J274" s="89"/>
      <c r="K274" s="84"/>
      <c r="L274" s="67"/>
      <c r="M274" s="36"/>
    </row>
    <row r="275" spans="2:13" ht="15.75">
      <c r="B275" s="39"/>
      <c r="C275" s="32" t="s">
        <v>55</v>
      </c>
      <c r="D275" s="32" t="s">
        <v>56</v>
      </c>
      <c r="E275" s="10"/>
      <c r="F275" s="86"/>
      <c r="G275" s="92">
        <f>+G272+G270+G262+G256</f>
        <v>33774</v>
      </c>
      <c r="H275" s="35"/>
      <c r="I275" s="84"/>
      <c r="J275" s="89"/>
      <c r="K275" s="84"/>
      <c r="L275" s="67"/>
      <c r="M275" s="36"/>
    </row>
    <row r="276" spans="2:13" ht="15.75" thickBot="1">
      <c r="B276" s="40"/>
      <c r="C276" s="49"/>
      <c r="D276" s="49"/>
      <c r="E276" s="76"/>
      <c r="F276" s="87"/>
      <c r="G276" s="87"/>
      <c r="H276" s="49"/>
      <c r="I276" s="87"/>
      <c r="J276" s="87"/>
      <c r="K276" s="87"/>
      <c r="L276" s="76"/>
      <c r="M276" s="77"/>
    </row>
    <row r="277" spans="2:13" ht="15.75">
      <c r="B277" s="114"/>
      <c r="C277" s="104"/>
      <c r="D277" s="104"/>
      <c r="E277" s="105"/>
      <c r="F277" s="106"/>
      <c r="G277" s="106"/>
      <c r="H277" s="107"/>
      <c r="I277" s="106"/>
      <c r="J277" s="106"/>
      <c r="K277" s="106"/>
      <c r="L277" s="107"/>
      <c r="M277" s="108"/>
    </row>
    <row r="278" spans="2:254" ht="15.75">
      <c r="B278" s="115" t="s">
        <v>103</v>
      </c>
      <c r="C278" s="32" t="s">
        <v>104</v>
      </c>
      <c r="D278" s="33"/>
      <c r="E278" s="109"/>
      <c r="F278" s="86"/>
      <c r="G278" s="86"/>
      <c r="H278" s="10"/>
      <c r="I278" s="86"/>
      <c r="J278" s="84"/>
      <c r="K278" s="86"/>
      <c r="L278" s="10"/>
      <c r="M278" s="36"/>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c r="DY278" s="8"/>
      <c r="DZ278" s="8"/>
      <c r="EA278" s="8"/>
      <c r="EB278" s="8"/>
      <c r="EC278" s="8"/>
      <c r="ED278" s="8"/>
      <c r="EE278" s="8"/>
      <c r="EF278" s="8"/>
      <c r="EG278" s="8"/>
      <c r="EH278" s="8"/>
      <c r="EI278" s="8"/>
      <c r="EJ278" s="8"/>
      <c r="EK278" s="8"/>
      <c r="EL278" s="8"/>
      <c r="EM278" s="8"/>
      <c r="EN278" s="8"/>
      <c r="EO278" s="8"/>
      <c r="EP278" s="8"/>
      <c r="EQ278" s="8"/>
      <c r="ER278" s="8"/>
      <c r="ES278" s="8"/>
      <c r="ET278" s="8"/>
      <c r="EU278" s="8"/>
      <c r="EV278" s="8"/>
      <c r="EW278" s="8"/>
      <c r="EX278" s="8"/>
      <c r="EY278" s="8"/>
      <c r="EZ278" s="8"/>
      <c r="FA278" s="8"/>
      <c r="FB278" s="8"/>
      <c r="FC278" s="8"/>
      <c r="FD278" s="8"/>
      <c r="FE278" s="8"/>
      <c r="FF278" s="8"/>
      <c r="FG278" s="8"/>
      <c r="FH278" s="8"/>
      <c r="FI278" s="8"/>
      <c r="FJ278" s="8"/>
      <c r="FK278" s="8"/>
      <c r="FL278" s="8"/>
      <c r="FM278" s="8"/>
      <c r="FN278" s="8"/>
      <c r="FO278" s="8"/>
      <c r="FP278" s="8"/>
      <c r="FQ278" s="8"/>
      <c r="FR278" s="8"/>
      <c r="FS278" s="8"/>
      <c r="FT278" s="8"/>
      <c r="FU278" s="8"/>
      <c r="FV278" s="8"/>
      <c r="FW278" s="8"/>
      <c r="FX278" s="8"/>
      <c r="FY278" s="8"/>
      <c r="FZ278" s="8"/>
      <c r="GA278" s="8"/>
      <c r="GB278" s="8"/>
      <c r="GC278" s="8"/>
      <c r="GD278" s="8"/>
      <c r="GE278" s="8"/>
      <c r="GF278" s="8"/>
      <c r="GG278" s="8"/>
      <c r="GH278" s="8"/>
      <c r="GI278" s="8"/>
      <c r="GJ278" s="8"/>
      <c r="GK278" s="8"/>
      <c r="GL278" s="8"/>
      <c r="GM278" s="8"/>
      <c r="GN278" s="8"/>
      <c r="GO278" s="8"/>
      <c r="GP278" s="8"/>
      <c r="GQ278" s="8"/>
      <c r="GR278" s="8"/>
      <c r="GS278" s="8"/>
      <c r="GT278" s="8"/>
      <c r="GU278" s="8"/>
      <c r="GV278" s="8"/>
      <c r="GW278" s="8"/>
      <c r="GX278" s="8"/>
      <c r="GY278" s="8"/>
      <c r="GZ278" s="8"/>
      <c r="HA278" s="8"/>
      <c r="HB278" s="8"/>
      <c r="HC278" s="8"/>
      <c r="HD278" s="8"/>
      <c r="HE278" s="8"/>
      <c r="HF278" s="8"/>
      <c r="HG278" s="8"/>
      <c r="HH278" s="8"/>
      <c r="HI278" s="8"/>
      <c r="HJ278" s="8"/>
      <c r="HK278" s="8"/>
      <c r="HL278" s="8"/>
      <c r="HM278" s="8"/>
      <c r="HN278" s="8"/>
      <c r="HO278" s="8"/>
      <c r="HP278" s="8"/>
      <c r="HQ278" s="8"/>
      <c r="HR278" s="8"/>
      <c r="HS278" s="8"/>
      <c r="HT278" s="8"/>
      <c r="HU278" s="8"/>
      <c r="HV278" s="8"/>
      <c r="HW278" s="8"/>
      <c r="HX278" s="8"/>
      <c r="HY278" s="8"/>
      <c r="HZ278" s="8"/>
      <c r="IA278" s="8"/>
      <c r="IB278" s="8"/>
      <c r="IC278" s="8"/>
      <c r="ID278" s="8"/>
      <c r="IE278" s="8"/>
      <c r="IF278" s="8"/>
      <c r="IG278" s="8"/>
      <c r="IH278" s="8"/>
      <c r="II278" s="8"/>
      <c r="IJ278" s="8"/>
      <c r="IK278" s="8"/>
      <c r="IL278" s="8"/>
      <c r="IM278" s="8"/>
      <c r="IN278" s="8"/>
      <c r="IO278" s="8"/>
      <c r="IP278" s="8"/>
      <c r="IQ278" s="8"/>
      <c r="IR278" s="8"/>
      <c r="IS278" s="8"/>
      <c r="IT278" s="8"/>
    </row>
    <row r="279" spans="2:13" ht="15.75">
      <c r="B279" s="37"/>
      <c r="C279" s="35"/>
      <c r="D279" s="32"/>
      <c r="E279" s="68"/>
      <c r="F279" s="84"/>
      <c r="G279" s="84"/>
      <c r="H279" s="67"/>
      <c r="I279" s="84"/>
      <c r="J279" s="84"/>
      <c r="K279" s="84"/>
      <c r="L279" s="67"/>
      <c r="M279" s="36"/>
    </row>
    <row r="280" spans="2:13" ht="15.75">
      <c r="B280" s="37"/>
      <c r="C280" s="32" t="s">
        <v>30</v>
      </c>
      <c r="D280" s="71" t="s">
        <v>31</v>
      </c>
      <c r="E280" s="68"/>
      <c r="F280" s="84"/>
      <c r="G280" s="84"/>
      <c r="H280" s="67"/>
      <c r="I280" s="84"/>
      <c r="J280" s="84"/>
      <c r="K280" s="84"/>
      <c r="L280" s="67"/>
      <c r="M280" s="36"/>
    </row>
    <row r="281" spans="2:15" ht="15.75">
      <c r="B281" s="37"/>
      <c r="C281" s="35"/>
      <c r="D281" s="83" t="s">
        <v>105</v>
      </c>
      <c r="E281" s="131">
        <v>1</v>
      </c>
      <c r="F281" s="132">
        <v>83100</v>
      </c>
      <c r="G281" s="102">
        <f aca="true" t="shared" si="26" ref="G281:G308">$E281*F281</f>
        <v>83100</v>
      </c>
      <c r="H281" s="103">
        <v>10</v>
      </c>
      <c r="I281" s="102">
        <f>IF(H281&lt;1,0,VLOOKUP($H281,dol_sal!$A$7:$E$17,3)*(1+K$10))</f>
        <v>118001.51017413024</v>
      </c>
      <c r="J281" s="102">
        <f>IF(E281=0,0,(I281-F$314)/(1+F$313))</f>
        <v>101005.82894998931</v>
      </c>
      <c r="K281" s="102">
        <f>$E281*I281</f>
        <v>118001.51017413024</v>
      </c>
      <c r="L281" s="95">
        <f>IF(J281=0,"",+F281/J281)</f>
        <v>0.8227247958248531</v>
      </c>
      <c r="M281" s="36"/>
      <c r="O281" s="192">
        <f>+J281*(1+F$313)+F$314</f>
        <v>118001.51017413024</v>
      </c>
    </row>
    <row r="282" spans="2:13" ht="15.75">
      <c r="B282" s="37"/>
      <c r="C282" s="35"/>
      <c r="D282" s="83" t="s">
        <v>106</v>
      </c>
      <c r="E282" s="131">
        <v>1</v>
      </c>
      <c r="F282" s="132">
        <v>60000</v>
      </c>
      <c r="G282" s="102">
        <f t="shared" si="26"/>
        <v>60000</v>
      </c>
      <c r="H282" s="103">
        <v>9</v>
      </c>
      <c r="I282" s="102">
        <f>IF(H282&lt;1,0,VLOOKUP($H282,dol_sal!$A$7:$E$17,3)*(1+K$10))</f>
        <v>85222.6497397359</v>
      </c>
      <c r="J282" s="102">
        <f aca="true" t="shared" si="27" ref="J282:J308">IF(E282=0,0,(I282-F$314)/(1+F$313))</f>
        <v>72627.4308309381</v>
      </c>
      <c r="K282" s="102">
        <f aca="true" t="shared" si="28" ref="K282:K308">$E282*I282</f>
        <v>85222.6497397359</v>
      </c>
      <c r="L282" s="95">
        <f aca="true" t="shared" si="29" ref="L282:L308">IF(J282=0,"",+F282/J282)</f>
        <v>0.8261341384864322</v>
      </c>
      <c r="M282" s="36"/>
    </row>
    <row r="283" spans="2:13" ht="15.75">
      <c r="B283" s="37"/>
      <c r="C283" s="35"/>
      <c r="D283" s="83" t="s">
        <v>107</v>
      </c>
      <c r="E283" s="131">
        <v>1</v>
      </c>
      <c r="F283" s="132">
        <v>50800</v>
      </c>
      <c r="G283" s="102">
        <f t="shared" si="26"/>
        <v>50800</v>
      </c>
      <c r="H283" s="103">
        <v>8</v>
      </c>
      <c r="I283" s="102">
        <f>IF(H283&lt;1,0,VLOOKUP($H283,dol_sal!$A$7:$E$17,3)*(1+K$10))</f>
        <v>72111.10556597817</v>
      </c>
      <c r="J283" s="102">
        <f t="shared" si="27"/>
        <v>61276.07158331761</v>
      </c>
      <c r="K283" s="102">
        <f t="shared" si="28"/>
        <v>72111.10556597817</v>
      </c>
      <c r="L283" s="95">
        <f t="shared" si="29"/>
        <v>0.8290348693604941</v>
      </c>
      <c r="M283" s="36"/>
    </row>
    <row r="284" spans="2:13" ht="15.75">
      <c r="B284" s="37"/>
      <c r="C284" s="32" t="s">
        <v>17</v>
      </c>
      <c r="D284" s="83" t="s">
        <v>108</v>
      </c>
      <c r="E284" s="131">
        <v>1</v>
      </c>
      <c r="F284" s="132">
        <v>32000</v>
      </c>
      <c r="G284" s="102">
        <f t="shared" si="26"/>
        <v>32000</v>
      </c>
      <c r="H284" s="103">
        <v>5</v>
      </c>
      <c r="I284" s="102">
        <f>IF(H284&lt;1,0,VLOOKUP($H284,dol_sal!$A$7:$E$17,3)*(1+K$10))</f>
        <v>45889.21091330738</v>
      </c>
      <c r="J284" s="102">
        <f t="shared" si="27"/>
        <v>38574.38653301906</v>
      </c>
      <c r="K284" s="102">
        <f t="shared" si="28"/>
        <v>45889.21091330738</v>
      </c>
      <c r="L284" s="95">
        <f t="shared" si="29"/>
        <v>0.829566011959996</v>
      </c>
      <c r="M284" s="36"/>
    </row>
    <row r="285" spans="2:13" ht="15.75">
      <c r="B285" s="37"/>
      <c r="C285" s="35"/>
      <c r="D285" s="83" t="s">
        <v>109</v>
      </c>
      <c r="E285" s="131">
        <v>1</v>
      </c>
      <c r="F285" s="132">
        <v>42300</v>
      </c>
      <c r="G285" s="102">
        <f t="shared" si="26"/>
        <v>42300</v>
      </c>
      <c r="H285" s="103">
        <v>7</v>
      </c>
      <c r="I285" s="102">
        <f>IF(H285&lt;1,0,VLOOKUP($H285,dol_sal!$A$7:$E$17,3)*(1+K$10))</f>
        <v>59000.75508706512</v>
      </c>
      <c r="J285" s="102">
        <f t="shared" si="27"/>
        <v>49925.745780639554</v>
      </c>
      <c r="K285" s="102">
        <f t="shared" si="28"/>
        <v>59000.75508706512</v>
      </c>
      <c r="L285" s="95">
        <f t="shared" si="29"/>
        <v>0.8472582499990075</v>
      </c>
      <c r="M285" s="36"/>
    </row>
    <row r="286" spans="2:13" ht="15.75">
      <c r="B286" s="37"/>
      <c r="C286" s="32" t="s">
        <v>17</v>
      </c>
      <c r="D286" s="83" t="s">
        <v>110</v>
      </c>
      <c r="E286" s="131">
        <v>1</v>
      </c>
      <c r="F286" s="132">
        <v>41500</v>
      </c>
      <c r="G286" s="102">
        <f t="shared" si="26"/>
        <v>41500</v>
      </c>
      <c r="H286" s="103">
        <v>6</v>
      </c>
      <c r="I286" s="102">
        <f>IF(H286&lt;1,0,VLOOKUP($H286,dol_sal!$A$7:$E$17,3)*(1+K$10))</f>
        <v>52444.98300018624</v>
      </c>
      <c r="J286" s="102">
        <f t="shared" si="27"/>
        <v>44250.0661568293</v>
      </c>
      <c r="K286" s="102">
        <f t="shared" si="28"/>
        <v>52444.98300018624</v>
      </c>
      <c r="L286" s="95">
        <f t="shared" si="29"/>
        <v>0.9378517051910696</v>
      </c>
      <c r="M286" s="36"/>
    </row>
    <row r="287" spans="2:13" ht="15.75">
      <c r="B287" s="37"/>
      <c r="C287" s="32" t="s">
        <v>17</v>
      </c>
      <c r="D287" s="83" t="s">
        <v>111</v>
      </c>
      <c r="E287" s="131">
        <v>0</v>
      </c>
      <c r="F287" s="132">
        <v>0</v>
      </c>
      <c r="G287" s="102">
        <f t="shared" si="26"/>
        <v>0</v>
      </c>
      <c r="H287" s="103">
        <v>3</v>
      </c>
      <c r="I287" s="102">
        <f>IF(H287&lt;1,0,VLOOKUP($H287,dol_sal!$A$7:$E$17,3)*(1+K$10))</f>
        <v>32777.66673954966</v>
      </c>
      <c r="J287" s="102">
        <f t="shared" si="27"/>
        <v>0</v>
      </c>
      <c r="K287" s="102">
        <f t="shared" si="28"/>
        <v>0</v>
      </c>
      <c r="L287" s="95">
        <f t="shared" si="29"/>
      </c>
      <c r="M287" s="36"/>
    </row>
    <row r="288" spans="2:13" ht="15.75">
      <c r="B288" s="37"/>
      <c r="C288" s="32" t="s">
        <v>17</v>
      </c>
      <c r="D288" s="83" t="s">
        <v>112</v>
      </c>
      <c r="E288" s="131">
        <v>0</v>
      </c>
      <c r="F288" s="132">
        <v>0</v>
      </c>
      <c r="G288" s="102">
        <f t="shared" si="26"/>
        <v>0</v>
      </c>
      <c r="H288" s="103">
        <v>4</v>
      </c>
      <c r="I288" s="102">
        <f>IF(H288&lt;1,0,VLOOKUP($H288,dol_sal!$A$7:$E$17,3)*(1+K$10))</f>
        <v>39333.43882642852</v>
      </c>
      <c r="J288" s="102">
        <f t="shared" si="27"/>
        <v>0</v>
      </c>
      <c r="K288" s="102">
        <f t="shared" si="28"/>
        <v>0</v>
      </c>
      <c r="L288" s="95">
        <f t="shared" si="29"/>
      </c>
      <c r="M288" s="36"/>
    </row>
    <row r="289" spans="2:13" ht="15.75">
      <c r="B289" s="37"/>
      <c r="C289" s="32" t="s">
        <v>17</v>
      </c>
      <c r="D289" s="83" t="s">
        <v>113</v>
      </c>
      <c r="E289" s="131">
        <v>1</v>
      </c>
      <c r="F289" s="132">
        <v>32300</v>
      </c>
      <c r="G289" s="102">
        <f t="shared" si="26"/>
        <v>32300</v>
      </c>
      <c r="H289" s="103">
        <v>5</v>
      </c>
      <c r="I289" s="102">
        <f>IF(H289&lt;1,0,VLOOKUP($H289,dol_sal!$A$7:$E$17,3)*(1+K$10))</f>
        <v>45889.21091330738</v>
      </c>
      <c r="J289" s="102">
        <f t="shared" si="27"/>
        <v>38574.38653301906</v>
      </c>
      <c r="K289" s="102">
        <f t="shared" si="28"/>
        <v>45889.21091330738</v>
      </c>
      <c r="L289" s="95">
        <f t="shared" si="29"/>
        <v>0.837343193322121</v>
      </c>
      <c r="M289" s="36"/>
    </row>
    <row r="290" spans="2:13" ht="15.75">
      <c r="B290" s="37"/>
      <c r="C290" s="32" t="s">
        <v>17</v>
      </c>
      <c r="D290" s="83" t="s">
        <v>114</v>
      </c>
      <c r="E290" s="131">
        <v>1</v>
      </c>
      <c r="F290" s="132">
        <v>41500</v>
      </c>
      <c r="G290" s="102">
        <f t="shared" si="26"/>
        <v>41500</v>
      </c>
      <c r="H290" s="103">
        <v>6</v>
      </c>
      <c r="I290" s="102">
        <f>IF(H290&lt;1,0,VLOOKUP($H290,dol_sal!$A$7:$E$17,3)*(1+K$10))</f>
        <v>52444.98300018624</v>
      </c>
      <c r="J290" s="102">
        <f t="shared" si="27"/>
        <v>44250.0661568293</v>
      </c>
      <c r="K290" s="102">
        <f t="shared" si="28"/>
        <v>52444.98300018624</v>
      </c>
      <c r="L290" s="95">
        <f t="shared" si="29"/>
        <v>0.9378517051910696</v>
      </c>
      <c r="M290" s="36"/>
    </row>
    <row r="291" spans="2:13" ht="15.75">
      <c r="B291" s="37"/>
      <c r="C291" s="32" t="s">
        <v>17</v>
      </c>
      <c r="D291" s="83" t="s">
        <v>115</v>
      </c>
      <c r="E291" s="131">
        <v>0</v>
      </c>
      <c r="F291" s="132">
        <v>0</v>
      </c>
      <c r="G291" s="102">
        <f t="shared" si="26"/>
        <v>0</v>
      </c>
      <c r="H291" s="103">
        <v>4</v>
      </c>
      <c r="I291" s="102">
        <f>IF(H291&lt;1,0,VLOOKUP($H291,dol_sal!$A$7:$E$17,3)*(1+K$10))</f>
        <v>39333.43882642852</v>
      </c>
      <c r="J291" s="102">
        <f t="shared" si="27"/>
        <v>0</v>
      </c>
      <c r="K291" s="102">
        <f t="shared" si="28"/>
        <v>0</v>
      </c>
      <c r="L291" s="95">
        <f t="shared" si="29"/>
      </c>
      <c r="M291" s="36"/>
    </row>
    <row r="292" spans="2:13" ht="15.75">
      <c r="B292" s="37"/>
      <c r="C292" s="32" t="s">
        <v>17</v>
      </c>
      <c r="D292" s="83" t="s">
        <v>116</v>
      </c>
      <c r="E292" s="131">
        <v>1</v>
      </c>
      <c r="F292" s="132">
        <v>27700</v>
      </c>
      <c r="G292" s="102">
        <f t="shared" si="26"/>
        <v>27700</v>
      </c>
      <c r="H292" s="103">
        <v>3</v>
      </c>
      <c r="I292" s="102">
        <f>IF(H292&lt;1,0,VLOOKUP($H292,dol_sal!$A$7:$E$17,3)*(1+K$10))</f>
        <v>32777.66673954966</v>
      </c>
      <c r="J292" s="102">
        <f t="shared" si="27"/>
        <v>27223.027285398588</v>
      </c>
      <c r="K292" s="102">
        <f t="shared" si="28"/>
        <v>32777.66673954966</v>
      </c>
      <c r="L292" s="95">
        <f t="shared" si="29"/>
        <v>1.0175209284992799</v>
      </c>
      <c r="M292" s="36"/>
    </row>
    <row r="293" spans="2:13" ht="15.75">
      <c r="B293" s="37"/>
      <c r="C293" s="32" t="s">
        <v>17</v>
      </c>
      <c r="D293" s="83" t="s">
        <v>117</v>
      </c>
      <c r="E293" s="131">
        <v>1</v>
      </c>
      <c r="F293" s="132">
        <v>27700</v>
      </c>
      <c r="G293" s="102">
        <f t="shared" si="26"/>
        <v>27700</v>
      </c>
      <c r="H293" s="103">
        <v>5</v>
      </c>
      <c r="I293" s="102">
        <f>IF(H293&lt;1,0,VLOOKUP($H293,dol_sal!$A$7:$E$17,3)*(1+K$10))</f>
        <v>45889.21091330738</v>
      </c>
      <c r="J293" s="102">
        <f t="shared" si="27"/>
        <v>38574.38653301906</v>
      </c>
      <c r="K293" s="102">
        <f t="shared" si="28"/>
        <v>45889.21091330738</v>
      </c>
      <c r="L293" s="95">
        <f t="shared" si="29"/>
        <v>0.7180930791028716</v>
      </c>
      <c r="M293" s="36"/>
    </row>
    <row r="294" spans="2:13" ht="15.75">
      <c r="B294" s="37"/>
      <c r="C294" s="32" t="s">
        <v>17</v>
      </c>
      <c r="D294" s="83" t="s">
        <v>118</v>
      </c>
      <c r="E294" s="131">
        <v>0</v>
      </c>
      <c r="F294" s="132">
        <v>0</v>
      </c>
      <c r="G294" s="102">
        <f t="shared" si="26"/>
        <v>0</v>
      </c>
      <c r="H294" s="103">
        <v>2</v>
      </c>
      <c r="I294" s="102">
        <f>IF(H294&lt;1,0,VLOOKUP($H294,dol_sal!$A$7:$E$17,3)*(1+K$10))</f>
        <v>28844.442226391275</v>
      </c>
      <c r="J294" s="102">
        <f t="shared" si="27"/>
        <v>0</v>
      </c>
      <c r="K294" s="102">
        <f t="shared" si="28"/>
        <v>0</v>
      </c>
      <c r="L294" s="95">
        <f t="shared" si="29"/>
      </c>
      <c r="M294" s="36"/>
    </row>
    <row r="295" spans="2:13" ht="15.75">
      <c r="B295" s="37"/>
      <c r="C295" s="32" t="s">
        <v>17</v>
      </c>
      <c r="D295" s="83" t="s">
        <v>119</v>
      </c>
      <c r="E295" s="131">
        <v>1</v>
      </c>
      <c r="F295" s="132">
        <v>27700</v>
      </c>
      <c r="G295" s="102">
        <f t="shared" si="26"/>
        <v>27700</v>
      </c>
      <c r="H295" s="103">
        <v>5</v>
      </c>
      <c r="I295" s="102">
        <f>IF(H295&lt;1,0,VLOOKUP($H295,dol_sal!$A$7:$E$17,3)*(1+K$10))</f>
        <v>45889.21091330738</v>
      </c>
      <c r="J295" s="102">
        <f t="shared" si="27"/>
        <v>38574.38653301906</v>
      </c>
      <c r="K295" s="102">
        <f t="shared" si="28"/>
        <v>45889.21091330738</v>
      </c>
      <c r="L295" s="95">
        <f t="shared" si="29"/>
        <v>0.7180930791028716</v>
      </c>
      <c r="M295" s="36"/>
    </row>
    <row r="296" spans="2:13" ht="15.75">
      <c r="B296" s="37"/>
      <c r="C296" s="32" t="s">
        <v>17</v>
      </c>
      <c r="D296" s="83" t="s">
        <v>120</v>
      </c>
      <c r="E296" s="131">
        <v>2</v>
      </c>
      <c r="F296" s="132">
        <v>20300</v>
      </c>
      <c r="G296" s="102">
        <f t="shared" si="26"/>
        <v>40600</v>
      </c>
      <c r="H296" s="103">
        <v>2</v>
      </c>
      <c r="I296" s="102">
        <f>IF(H296&lt;1,0,VLOOKUP($H296,dol_sal!$A$7:$E$17,3)*(1+K$10))</f>
        <v>28844.442226391275</v>
      </c>
      <c r="J296" s="102">
        <f t="shared" si="27"/>
        <v>23817.826200100924</v>
      </c>
      <c r="K296" s="102">
        <f t="shared" si="28"/>
        <v>57688.88445278255</v>
      </c>
      <c r="L296" s="95">
        <f t="shared" si="29"/>
        <v>0.8523028016685243</v>
      </c>
      <c r="M296" s="36"/>
    </row>
    <row r="297" spans="2:13" ht="15.75">
      <c r="B297" s="37"/>
      <c r="C297" s="32" t="s">
        <v>17</v>
      </c>
      <c r="D297" s="83" t="s">
        <v>121</v>
      </c>
      <c r="E297" s="131">
        <v>1</v>
      </c>
      <c r="F297" s="132">
        <v>27700</v>
      </c>
      <c r="G297" s="102">
        <f t="shared" si="26"/>
        <v>27700</v>
      </c>
      <c r="H297" s="103">
        <v>4</v>
      </c>
      <c r="I297" s="102">
        <f>IF(H297&lt;1,0,VLOOKUP($H297,dol_sal!$A$7:$E$17,3)*(1+K$10))</f>
        <v>39333.43882642852</v>
      </c>
      <c r="J297" s="102">
        <f t="shared" si="27"/>
        <v>32898.70690920882</v>
      </c>
      <c r="K297" s="102">
        <f t="shared" si="28"/>
        <v>39333.43882642852</v>
      </c>
      <c r="L297" s="95">
        <f t="shared" si="29"/>
        <v>0.8419783815954898</v>
      </c>
      <c r="M297" s="36"/>
    </row>
    <row r="298" spans="2:13" ht="15.75">
      <c r="B298" s="37"/>
      <c r="C298" s="32" t="s">
        <v>17</v>
      </c>
      <c r="D298" s="83" t="s">
        <v>122</v>
      </c>
      <c r="E298" s="131">
        <v>0</v>
      </c>
      <c r="F298" s="132">
        <v>0</v>
      </c>
      <c r="G298" s="102">
        <f t="shared" si="26"/>
        <v>0</v>
      </c>
      <c r="H298" s="103">
        <v>2</v>
      </c>
      <c r="I298" s="102">
        <f>IF(H298&lt;1,0,VLOOKUP($H298,dol_sal!$A$7:$E$17,3)*(1+K$10))</f>
        <v>28844.442226391275</v>
      </c>
      <c r="J298" s="102">
        <f t="shared" si="27"/>
        <v>0</v>
      </c>
      <c r="K298" s="102">
        <f t="shared" si="28"/>
        <v>0</v>
      </c>
      <c r="L298" s="95">
        <f t="shared" si="29"/>
      </c>
      <c r="M298" s="36"/>
    </row>
    <row r="299" spans="2:13" ht="15.75">
      <c r="B299" s="37"/>
      <c r="C299" s="35"/>
      <c r="D299" s="83" t="s">
        <v>39</v>
      </c>
      <c r="E299" s="131">
        <v>2</v>
      </c>
      <c r="F299" s="132">
        <v>23100</v>
      </c>
      <c r="G299" s="102">
        <f t="shared" si="26"/>
        <v>46200</v>
      </c>
      <c r="H299" s="103">
        <v>3</v>
      </c>
      <c r="I299" s="102">
        <f>IF(H299&lt;1,0,VLOOKUP($H299,dol_sal!$A$7:$E$17,3)*(1+K$10))</f>
        <v>32777.66673954966</v>
      </c>
      <c r="J299" s="102">
        <f t="shared" si="27"/>
        <v>27223.027285398588</v>
      </c>
      <c r="K299" s="102">
        <f t="shared" si="28"/>
        <v>65555.33347909932</v>
      </c>
      <c r="L299" s="95">
        <f t="shared" si="29"/>
        <v>0.8485463338748507</v>
      </c>
      <c r="M299" s="36"/>
    </row>
    <row r="300" spans="2:13" ht="15.75">
      <c r="B300" s="37"/>
      <c r="C300" s="35"/>
      <c r="D300" s="83" t="s">
        <v>40</v>
      </c>
      <c r="E300" s="131">
        <v>2</v>
      </c>
      <c r="F300" s="132">
        <v>19000</v>
      </c>
      <c r="G300" s="102">
        <f t="shared" si="26"/>
        <v>38000</v>
      </c>
      <c r="H300" s="103">
        <v>2</v>
      </c>
      <c r="I300" s="102">
        <f>IF(H300&lt;1,0,VLOOKUP($H300,dol_sal!$A$7:$E$17,3)*(1+K$10))</f>
        <v>28844.442226391275</v>
      </c>
      <c r="J300" s="102">
        <f t="shared" si="27"/>
        <v>23817.826200100924</v>
      </c>
      <c r="K300" s="102">
        <f t="shared" si="28"/>
        <v>57688.88445278255</v>
      </c>
      <c r="L300" s="95">
        <f t="shared" si="29"/>
        <v>0.7977218340739882</v>
      </c>
      <c r="M300" s="36"/>
    </row>
    <row r="301" spans="2:13" ht="15.75">
      <c r="B301" s="37"/>
      <c r="C301" s="35"/>
      <c r="D301" s="133" t="s">
        <v>41</v>
      </c>
      <c r="E301" s="131">
        <v>0</v>
      </c>
      <c r="F301" s="132">
        <v>0</v>
      </c>
      <c r="G301" s="102">
        <f t="shared" si="26"/>
        <v>0</v>
      </c>
      <c r="H301" s="134">
        <v>0</v>
      </c>
      <c r="I301" s="102">
        <f>IF(H301&lt;1,0,VLOOKUP($H301,dol_sal!$A$7:$E$17,3)*(1+K$10))</f>
        <v>0</v>
      </c>
      <c r="J301" s="102">
        <f t="shared" si="27"/>
        <v>0</v>
      </c>
      <c r="K301" s="102">
        <f t="shared" si="28"/>
        <v>0</v>
      </c>
      <c r="L301" s="95">
        <f t="shared" si="29"/>
      </c>
      <c r="M301" s="36"/>
    </row>
    <row r="302" spans="2:13" ht="15.75">
      <c r="B302" s="37"/>
      <c r="C302" s="35"/>
      <c r="D302" s="133" t="s">
        <v>41</v>
      </c>
      <c r="E302" s="131">
        <v>0</v>
      </c>
      <c r="F302" s="132">
        <v>0</v>
      </c>
      <c r="G302" s="102">
        <f t="shared" si="26"/>
        <v>0</v>
      </c>
      <c r="H302" s="134">
        <v>0</v>
      </c>
      <c r="I302" s="102">
        <f>IF(H302&lt;1,0,VLOOKUP($H302,dol_sal!$A$7:$E$17,3)*(1+K$10))</f>
        <v>0</v>
      </c>
      <c r="J302" s="102">
        <f t="shared" si="27"/>
        <v>0</v>
      </c>
      <c r="K302" s="102">
        <f t="shared" si="28"/>
        <v>0</v>
      </c>
      <c r="L302" s="95">
        <f t="shared" si="29"/>
      </c>
      <c r="M302" s="36"/>
    </row>
    <row r="303" spans="2:13" ht="15.75">
      <c r="B303" s="37"/>
      <c r="C303" s="35"/>
      <c r="D303" s="133" t="s">
        <v>41</v>
      </c>
      <c r="E303" s="131">
        <v>0</v>
      </c>
      <c r="F303" s="132">
        <v>0</v>
      </c>
      <c r="G303" s="102">
        <f t="shared" si="26"/>
        <v>0</v>
      </c>
      <c r="H303" s="134">
        <v>0</v>
      </c>
      <c r="I303" s="102">
        <f>IF(H303&lt;1,0,VLOOKUP($H303,dol_sal!$A$7:$E$17,3)*(1+K$10))</f>
        <v>0</v>
      </c>
      <c r="J303" s="102">
        <f t="shared" si="27"/>
        <v>0</v>
      </c>
      <c r="K303" s="102">
        <f t="shared" si="28"/>
        <v>0</v>
      </c>
      <c r="L303" s="95">
        <f t="shared" si="29"/>
      </c>
      <c r="M303" s="36"/>
    </row>
    <row r="304" spans="2:13" ht="15.75">
      <c r="B304" s="37"/>
      <c r="C304" s="35"/>
      <c r="D304" s="133" t="s">
        <v>41</v>
      </c>
      <c r="E304" s="131">
        <v>0</v>
      </c>
      <c r="F304" s="132">
        <v>0</v>
      </c>
      <c r="G304" s="102">
        <f t="shared" si="26"/>
        <v>0</v>
      </c>
      <c r="H304" s="134">
        <v>0</v>
      </c>
      <c r="I304" s="102">
        <f>IF(H304&lt;1,0,VLOOKUP($H304,dol_sal!$A$7:$E$17,3)*(1+K$10))</f>
        <v>0</v>
      </c>
      <c r="J304" s="102">
        <f t="shared" si="27"/>
        <v>0</v>
      </c>
      <c r="K304" s="102">
        <f t="shared" si="28"/>
        <v>0</v>
      </c>
      <c r="L304" s="95">
        <f t="shared" si="29"/>
      </c>
      <c r="M304" s="36"/>
    </row>
    <row r="305" spans="2:13" ht="15.75">
      <c r="B305" s="37"/>
      <c r="C305" s="35"/>
      <c r="D305" s="133" t="s">
        <v>41</v>
      </c>
      <c r="E305" s="131">
        <v>0</v>
      </c>
      <c r="F305" s="132">
        <v>0</v>
      </c>
      <c r="G305" s="102">
        <f t="shared" si="26"/>
        <v>0</v>
      </c>
      <c r="H305" s="134">
        <v>0</v>
      </c>
      <c r="I305" s="102">
        <f>IF(H305&lt;1,0,VLOOKUP($H305,dol_sal!$A$7:$E$17,3)*(1+K$10))</f>
        <v>0</v>
      </c>
      <c r="J305" s="102">
        <f t="shared" si="27"/>
        <v>0</v>
      </c>
      <c r="K305" s="102">
        <f t="shared" si="28"/>
        <v>0</v>
      </c>
      <c r="L305" s="95">
        <f t="shared" si="29"/>
      </c>
      <c r="M305" s="36"/>
    </row>
    <row r="306" spans="2:13" ht="15.75">
      <c r="B306" s="37"/>
      <c r="C306" s="35"/>
      <c r="D306" s="133" t="s">
        <v>41</v>
      </c>
      <c r="E306" s="131">
        <v>0</v>
      </c>
      <c r="F306" s="132">
        <v>0</v>
      </c>
      <c r="G306" s="102">
        <f t="shared" si="26"/>
        <v>0</v>
      </c>
      <c r="H306" s="134">
        <v>0</v>
      </c>
      <c r="I306" s="102">
        <f>IF(H306&lt;1,0,VLOOKUP($H306,dol_sal!$A$7:$E$17,3)*(1+K$10))</f>
        <v>0</v>
      </c>
      <c r="J306" s="102">
        <f t="shared" si="27"/>
        <v>0</v>
      </c>
      <c r="K306" s="102">
        <f t="shared" si="28"/>
        <v>0</v>
      </c>
      <c r="L306" s="95">
        <f t="shared" si="29"/>
      </c>
      <c r="M306" s="36"/>
    </row>
    <row r="307" spans="2:13" ht="15.75">
      <c r="B307" s="37"/>
      <c r="C307" s="35"/>
      <c r="D307" s="133" t="s">
        <v>41</v>
      </c>
      <c r="E307" s="131">
        <v>0</v>
      </c>
      <c r="F307" s="132">
        <v>0</v>
      </c>
      <c r="G307" s="102">
        <f t="shared" si="26"/>
        <v>0</v>
      </c>
      <c r="H307" s="134">
        <v>0</v>
      </c>
      <c r="I307" s="102">
        <f>IF(H307&lt;1,0,VLOOKUP($H307,dol_sal!$A$7:$E$17,3)*(1+K$10))</f>
        <v>0</v>
      </c>
      <c r="J307" s="102">
        <f t="shared" si="27"/>
        <v>0</v>
      </c>
      <c r="K307" s="102">
        <f t="shared" si="28"/>
        <v>0</v>
      </c>
      <c r="L307" s="95">
        <f t="shared" si="29"/>
      </c>
      <c r="M307" s="36"/>
    </row>
    <row r="308" spans="2:13" ht="15.75">
      <c r="B308" s="37"/>
      <c r="C308" s="35"/>
      <c r="D308" s="133" t="s">
        <v>41</v>
      </c>
      <c r="E308" s="131">
        <v>0</v>
      </c>
      <c r="F308" s="132">
        <v>0</v>
      </c>
      <c r="G308" s="102">
        <f t="shared" si="26"/>
        <v>0</v>
      </c>
      <c r="H308" s="134">
        <v>0</v>
      </c>
      <c r="I308" s="102">
        <f>IF(H308&lt;1,0,VLOOKUP($H308,dol_sal!$A$7:$E$17,3)*(1+K$10))</f>
        <v>0</v>
      </c>
      <c r="J308" s="102">
        <f t="shared" si="27"/>
        <v>0</v>
      </c>
      <c r="K308" s="102">
        <f t="shared" si="28"/>
        <v>0</v>
      </c>
      <c r="L308" s="95">
        <f t="shared" si="29"/>
      </c>
      <c r="M308" s="36"/>
    </row>
    <row r="309" spans="2:13" ht="15.75">
      <c r="B309" s="37"/>
      <c r="C309" s="35"/>
      <c r="D309" s="32"/>
      <c r="E309" s="68"/>
      <c r="F309" s="84"/>
      <c r="G309" s="84"/>
      <c r="H309" s="35"/>
      <c r="I309" s="84"/>
      <c r="J309" s="84"/>
      <c r="K309" s="84"/>
      <c r="L309" s="67"/>
      <c r="M309" s="36"/>
    </row>
    <row r="310" spans="2:13" ht="15.75">
      <c r="B310" s="37"/>
      <c r="C310" s="35"/>
      <c r="D310" s="32" t="s">
        <v>42</v>
      </c>
      <c r="E310" s="91">
        <f>SUM(E280:E309)</f>
        <v>18</v>
      </c>
      <c r="F310" s="84"/>
      <c r="G310" s="92">
        <f>SUM(G280:G309)</f>
        <v>619100</v>
      </c>
      <c r="H310" s="35"/>
      <c r="I310" s="84"/>
      <c r="J310" s="90"/>
      <c r="K310" s="97"/>
      <c r="L310" s="111"/>
      <c r="M310" s="36"/>
    </row>
    <row r="311" spans="2:13" ht="15.75">
      <c r="B311" s="37"/>
      <c r="C311" s="70"/>
      <c r="D311" s="32"/>
      <c r="E311" s="68"/>
      <c r="F311" s="84"/>
      <c r="G311" s="84"/>
      <c r="H311" s="35"/>
      <c r="I311" s="84"/>
      <c r="J311" s="89"/>
      <c r="K311" s="84"/>
      <c r="L311" s="67"/>
      <c r="M311" s="36"/>
    </row>
    <row r="312" spans="2:13" ht="15.75">
      <c r="B312" s="37"/>
      <c r="C312" s="32" t="s">
        <v>43</v>
      </c>
      <c r="D312" s="71" t="s">
        <v>44</v>
      </c>
      <c r="E312" s="67"/>
      <c r="F312" s="84"/>
      <c r="G312" s="13"/>
      <c r="H312" s="35"/>
      <c r="I312" s="86"/>
      <c r="K312" s="14"/>
      <c r="L312" s="14"/>
      <c r="M312" s="72"/>
    </row>
    <row r="313" spans="2:13" ht="15.75">
      <c r="B313" s="37"/>
      <c r="C313" s="32"/>
      <c r="D313" s="45" t="s">
        <v>262</v>
      </c>
      <c r="E313" s="67"/>
      <c r="F313" s="93">
        <f>G313/G310</f>
        <v>0.15506380229365208</v>
      </c>
      <c r="G313" s="135">
        <v>96000</v>
      </c>
      <c r="H313" s="96"/>
      <c r="I313" s="13"/>
      <c r="J313" s="90"/>
      <c r="K313" s="100"/>
      <c r="L313" s="101"/>
      <c r="M313" s="72"/>
    </row>
    <row r="314" spans="2:13" ht="15.75">
      <c r="B314" s="37"/>
      <c r="C314" s="32"/>
      <c r="D314" s="45" t="s">
        <v>263</v>
      </c>
      <c r="E314" s="67"/>
      <c r="F314" s="99">
        <f>+G314/E310</f>
        <v>1333.3333333333333</v>
      </c>
      <c r="G314" s="135">
        <v>24000</v>
      </c>
      <c r="H314" s="96"/>
      <c r="I314" s="13"/>
      <c r="J314" s="90"/>
      <c r="K314" s="100"/>
      <c r="L314" s="101"/>
      <c r="M314" s="72"/>
    </row>
    <row r="315" spans="2:13" ht="15.75">
      <c r="B315" s="37"/>
      <c r="C315" s="32"/>
      <c r="D315" s="71"/>
      <c r="E315" s="67"/>
      <c r="F315" s="84"/>
      <c r="G315" s="13"/>
      <c r="H315" s="35"/>
      <c r="I315" s="84"/>
      <c r="J315" s="90"/>
      <c r="K315" s="100"/>
      <c r="L315" s="101"/>
      <c r="M315" s="72"/>
    </row>
    <row r="316" spans="2:13" ht="15.75">
      <c r="B316" s="37"/>
      <c r="C316" s="32"/>
      <c r="D316" s="45" t="s">
        <v>261</v>
      </c>
      <c r="E316" s="46"/>
      <c r="F316" s="35"/>
      <c r="G316" s="98">
        <f>+G314+G313</f>
        <v>120000</v>
      </c>
      <c r="H316" s="32"/>
      <c r="I316" s="13"/>
      <c r="J316" s="90"/>
      <c r="K316" s="100"/>
      <c r="L316" s="101"/>
      <c r="M316" s="72"/>
    </row>
    <row r="317" spans="2:13" ht="15.75">
      <c r="B317" s="37"/>
      <c r="C317" s="70"/>
      <c r="D317" s="45"/>
      <c r="E317" s="68"/>
      <c r="F317" s="13"/>
      <c r="G317" s="13"/>
      <c r="H317" s="35"/>
      <c r="I317" s="84"/>
      <c r="J317" s="89"/>
      <c r="K317" s="84"/>
      <c r="L317" s="67"/>
      <c r="M317" s="72"/>
    </row>
    <row r="318" spans="2:13" ht="15.75">
      <c r="B318" s="37"/>
      <c r="C318" s="32" t="s">
        <v>45</v>
      </c>
      <c r="D318" s="71" t="s">
        <v>46</v>
      </c>
      <c r="E318" s="73"/>
      <c r="F318" s="84"/>
      <c r="G318" s="84"/>
      <c r="H318" s="35"/>
      <c r="I318" s="84"/>
      <c r="J318" s="89"/>
      <c r="K318" s="84"/>
      <c r="L318" s="67"/>
      <c r="M318" s="36"/>
    </row>
    <row r="319" spans="2:13" ht="15.75">
      <c r="B319" s="37"/>
      <c r="C319" s="35"/>
      <c r="D319" s="32" t="s">
        <v>47</v>
      </c>
      <c r="E319" s="68"/>
      <c r="F319" s="84"/>
      <c r="G319" s="135">
        <v>-23004</v>
      </c>
      <c r="H319" s="35"/>
      <c r="I319" s="84"/>
      <c r="J319" s="89"/>
      <c r="K319" s="84"/>
      <c r="L319" s="67"/>
      <c r="M319" s="36"/>
    </row>
    <row r="320" spans="2:13" ht="15.75">
      <c r="B320" s="37"/>
      <c r="C320" s="35"/>
      <c r="D320" s="32" t="s">
        <v>48</v>
      </c>
      <c r="E320" s="68"/>
      <c r="F320" s="84"/>
      <c r="G320" s="135">
        <v>17253</v>
      </c>
      <c r="H320" s="35"/>
      <c r="I320" s="84"/>
      <c r="J320" s="89"/>
      <c r="K320" s="84"/>
      <c r="L320" s="67"/>
      <c r="M320" s="36"/>
    </row>
    <row r="321" spans="2:13" ht="15.75">
      <c r="B321" s="37"/>
      <c r="C321" s="35"/>
      <c r="D321" s="32" t="s">
        <v>49</v>
      </c>
      <c r="E321" s="67"/>
      <c r="F321" s="84"/>
      <c r="G321" s="135">
        <v>11502</v>
      </c>
      <c r="H321" s="35"/>
      <c r="I321" s="84"/>
      <c r="J321" s="89"/>
      <c r="K321" s="84"/>
      <c r="L321" s="67"/>
      <c r="M321" s="36"/>
    </row>
    <row r="322" spans="2:13" ht="15.75">
      <c r="B322" s="37"/>
      <c r="C322" s="35"/>
      <c r="D322" s="32" t="s">
        <v>50</v>
      </c>
      <c r="E322" s="68"/>
      <c r="F322" s="84"/>
      <c r="G322" s="135">
        <v>0</v>
      </c>
      <c r="H322" s="35"/>
      <c r="I322" s="84"/>
      <c r="J322" s="89"/>
      <c r="K322" s="84"/>
      <c r="L322" s="67"/>
      <c r="M322" s="36"/>
    </row>
    <row r="323" spans="2:13" ht="15.75">
      <c r="B323" s="37"/>
      <c r="C323" s="35"/>
      <c r="D323" s="71"/>
      <c r="E323" s="67"/>
      <c r="F323" s="84"/>
      <c r="G323" s="84"/>
      <c r="H323" s="35"/>
      <c r="I323" s="84"/>
      <c r="J323" s="89"/>
      <c r="K323" s="84"/>
      <c r="L323" s="67"/>
      <c r="M323" s="36"/>
    </row>
    <row r="324" spans="2:13" ht="15" customHeight="1">
      <c r="B324" s="37"/>
      <c r="C324" s="35"/>
      <c r="D324" s="32" t="s">
        <v>51</v>
      </c>
      <c r="E324" s="68"/>
      <c r="F324" s="84"/>
      <c r="G324" s="92">
        <f>SUM(G319:G323)</f>
        <v>5751</v>
      </c>
      <c r="H324" s="35"/>
      <c r="I324" s="84"/>
      <c r="J324" s="89"/>
      <c r="K324" s="84"/>
      <c r="L324" s="67"/>
      <c r="M324" s="36"/>
    </row>
    <row r="325" spans="2:13" ht="15.75">
      <c r="B325" s="37"/>
      <c r="C325" s="35"/>
      <c r="D325" s="32"/>
      <c r="E325" s="68"/>
      <c r="F325" s="84"/>
      <c r="G325" s="84"/>
      <c r="H325" s="35"/>
      <c r="I325" s="84"/>
      <c r="J325" s="89"/>
      <c r="K325" s="84"/>
      <c r="L325" s="67"/>
      <c r="M325" s="72"/>
    </row>
    <row r="326" spans="2:13" ht="15.75">
      <c r="B326" s="37"/>
      <c r="C326" s="32" t="s">
        <v>52</v>
      </c>
      <c r="D326" s="32" t="s">
        <v>53</v>
      </c>
      <c r="E326" s="67"/>
      <c r="F326" s="84"/>
      <c r="G326" s="135">
        <v>0</v>
      </c>
      <c r="H326" s="35"/>
      <c r="I326" s="84"/>
      <c r="J326" s="89"/>
      <c r="K326" s="84"/>
      <c r="L326" s="67"/>
      <c r="M326" s="36"/>
    </row>
    <row r="327" spans="2:13" ht="15.75">
      <c r="B327" s="37"/>
      <c r="C327" s="35"/>
      <c r="D327" s="74" t="s">
        <v>54</v>
      </c>
      <c r="E327" s="75"/>
      <c r="F327" s="85"/>
      <c r="G327" s="84"/>
      <c r="H327" s="35"/>
      <c r="I327" s="94"/>
      <c r="J327" s="89"/>
      <c r="K327" s="84"/>
      <c r="L327" s="67"/>
      <c r="M327" s="36"/>
    </row>
    <row r="328" spans="2:13" ht="30.75" customHeight="1">
      <c r="B328" s="37"/>
      <c r="C328" s="35"/>
      <c r="D328" s="232"/>
      <c r="E328" s="233"/>
      <c r="F328" s="234"/>
      <c r="G328" s="84"/>
      <c r="H328" s="35"/>
      <c r="I328" s="94"/>
      <c r="J328" s="89"/>
      <c r="K328" s="84"/>
      <c r="L328" s="67"/>
      <c r="M328" s="36"/>
    </row>
    <row r="329" spans="2:13" ht="15.75">
      <c r="B329" s="39"/>
      <c r="C329" s="32" t="s">
        <v>55</v>
      </c>
      <c r="D329" s="32" t="s">
        <v>56</v>
      </c>
      <c r="E329" s="10"/>
      <c r="F329" s="86"/>
      <c r="G329" s="92">
        <f>+G326+G324+G316+G310</f>
        <v>744851</v>
      </c>
      <c r="H329" s="35"/>
      <c r="I329" s="84"/>
      <c r="J329" s="89"/>
      <c r="K329" s="84"/>
      <c r="L329" s="67"/>
      <c r="M329" s="36"/>
    </row>
    <row r="330" spans="2:13" ht="16.5" thickBot="1">
      <c r="B330" s="40"/>
      <c r="C330" s="119"/>
      <c r="D330" s="119"/>
      <c r="E330" s="76"/>
      <c r="F330" s="87"/>
      <c r="G330" s="87"/>
      <c r="H330" s="49"/>
      <c r="I330" s="87"/>
      <c r="J330" s="87"/>
      <c r="K330" s="87"/>
      <c r="L330" s="76"/>
      <c r="M330" s="77"/>
    </row>
    <row r="331" spans="2:13" ht="15.75">
      <c r="B331" s="114"/>
      <c r="C331" s="104"/>
      <c r="D331" s="104"/>
      <c r="E331" s="105"/>
      <c r="F331" s="106"/>
      <c r="G331" s="106"/>
      <c r="H331" s="107"/>
      <c r="I331" s="106"/>
      <c r="J331" s="106"/>
      <c r="K331" s="106"/>
      <c r="L331" s="107"/>
      <c r="M331" s="108"/>
    </row>
    <row r="332" spans="2:254" ht="15.75">
      <c r="B332" s="115" t="s">
        <v>123</v>
      </c>
      <c r="C332" s="32" t="s">
        <v>124</v>
      </c>
      <c r="D332" s="33"/>
      <c r="E332" s="109"/>
      <c r="F332" s="86"/>
      <c r="G332" s="86"/>
      <c r="H332" s="10"/>
      <c r="I332" s="86"/>
      <c r="J332" s="84"/>
      <c r="K332" s="86"/>
      <c r="L332" s="10"/>
      <c r="M332" s="36"/>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c r="FO332" s="8"/>
      <c r="FP332" s="8"/>
      <c r="FQ332" s="8"/>
      <c r="FR332" s="8"/>
      <c r="FS332" s="8"/>
      <c r="FT332" s="8"/>
      <c r="FU332" s="8"/>
      <c r="FV332" s="8"/>
      <c r="FW332" s="8"/>
      <c r="FX332" s="8"/>
      <c r="FY332" s="8"/>
      <c r="FZ332" s="8"/>
      <c r="GA332" s="8"/>
      <c r="GB332" s="8"/>
      <c r="GC332" s="8"/>
      <c r="GD332" s="8"/>
      <c r="GE332" s="8"/>
      <c r="GF332" s="8"/>
      <c r="GG332" s="8"/>
      <c r="GH332" s="8"/>
      <c r="GI332" s="8"/>
      <c r="GJ332" s="8"/>
      <c r="GK332" s="8"/>
      <c r="GL332" s="8"/>
      <c r="GM332" s="8"/>
      <c r="GN332" s="8"/>
      <c r="GO332" s="8"/>
      <c r="GP332" s="8"/>
      <c r="GQ332" s="8"/>
      <c r="GR332" s="8"/>
      <c r="GS332" s="8"/>
      <c r="GT332" s="8"/>
      <c r="GU332" s="8"/>
      <c r="GV332" s="8"/>
      <c r="GW332" s="8"/>
      <c r="GX332" s="8"/>
      <c r="GY332" s="8"/>
      <c r="GZ332" s="8"/>
      <c r="HA332" s="8"/>
      <c r="HB332" s="8"/>
      <c r="HC332" s="8"/>
      <c r="HD332" s="8"/>
      <c r="HE332" s="8"/>
      <c r="HF332" s="8"/>
      <c r="HG332" s="8"/>
      <c r="HH332" s="8"/>
      <c r="HI332" s="8"/>
      <c r="HJ332" s="8"/>
      <c r="HK332" s="8"/>
      <c r="HL332" s="8"/>
      <c r="HM332" s="8"/>
      <c r="HN332" s="8"/>
      <c r="HO332" s="8"/>
      <c r="HP332" s="8"/>
      <c r="HQ332" s="8"/>
      <c r="HR332" s="8"/>
      <c r="HS332" s="8"/>
      <c r="HT332" s="8"/>
      <c r="HU332" s="8"/>
      <c r="HV332" s="8"/>
      <c r="HW332" s="8"/>
      <c r="HX332" s="8"/>
      <c r="HY332" s="8"/>
      <c r="HZ332" s="8"/>
      <c r="IA332" s="8"/>
      <c r="IB332" s="8"/>
      <c r="IC332" s="8"/>
      <c r="ID332" s="8"/>
      <c r="IE332" s="8"/>
      <c r="IF332" s="8"/>
      <c r="IG332" s="8"/>
      <c r="IH332" s="8"/>
      <c r="II332" s="8"/>
      <c r="IJ332" s="8"/>
      <c r="IK332" s="8"/>
      <c r="IL332" s="8"/>
      <c r="IM332" s="8"/>
      <c r="IN332" s="8"/>
      <c r="IO332" s="8"/>
      <c r="IP332" s="8"/>
      <c r="IQ332" s="8"/>
      <c r="IR332" s="8"/>
      <c r="IS332" s="8"/>
      <c r="IT332" s="8"/>
    </row>
    <row r="333" spans="2:13" ht="15.75">
      <c r="B333" s="37"/>
      <c r="C333" s="35"/>
      <c r="D333" s="32"/>
      <c r="E333" s="68"/>
      <c r="F333" s="84"/>
      <c r="G333" s="84"/>
      <c r="H333" s="67"/>
      <c r="I333" s="84"/>
      <c r="J333" s="84"/>
      <c r="K333" s="84"/>
      <c r="L333" s="67"/>
      <c r="M333" s="36"/>
    </row>
    <row r="334" spans="2:13" ht="15.75">
      <c r="B334" s="37"/>
      <c r="C334" s="32" t="s">
        <v>30</v>
      </c>
      <c r="D334" s="71" t="s">
        <v>31</v>
      </c>
      <c r="E334" s="68"/>
      <c r="F334" s="84"/>
      <c r="G334" s="84"/>
      <c r="H334" s="67"/>
      <c r="I334" s="84"/>
      <c r="J334" s="84"/>
      <c r="K334" s="84"/>
      <c r="L334" s="67"/>
      <c r="M334" s="36"/>
    </row>
    <row r="335" spans="2:15" ht="15.75">
      <c r="B335" s="37"/>
      <c r="C335" s="32" t="s">
        <v>17</v>
      </c>
      <c r="D335" s="83" t="s">
        <v>125</v>
      </c>
      <c r="E335" s="131">
        <v>1</v>
      </c>
      <c r="F335" s="132">
        <v>36900</v>
      </c>
      <c r="G335" s="102">
        <f aca="true" t="shared" si="30" ref="G335:G346">$E335*F335</f>
        <v>36900</v>
      </c>
      <c r="H335" s="103">
        <v>5</v>
      </c>
      <c r="I335" s="102">
        <f>IF(H335&lt;1,0,VLOOKUP($H335,dol_sal!$A$7:$E$17,3)*(1+K$10))</f>
        <v>45889.21091330738</v>
      </c>
      <c r="J335" s="102">
        <f>IF(E335=0,0,(I335-F$352)/(1+F$351))</f>
        <v>38540.132095970155</v>
      </c>
      <c r="K335" s="102">
        <f>$E335*I335</f>
        <v>45889.21091330738</v>
      </c>
      <c r="L335" s="95">
        <f>IF(J335=0,"",+F335/J335)</f>
        <v>0.9574435268699649</v>
      </c>
      <c r="M335" s="36"/>
      <c r="O335" s="192">
        <f>+J335*(1+F$351)+F$352</f>
        <v>45889.210913307375</v>
      </c>
    </row>
    <row r="336" spans="2:13" ht="15.75">
      <c r="B336" s="37"/>
      <c r="C336" s="35"/>
      <c r="D336" s="83" t="s">
        <v>126</v>
      </c>
      <c r="E336" s="131">
        <v>2</v>
      </c>
      <c r="F336" s="132">
        <v>22000</v>
      </c>
      <c r="G336" s="102">
        <f t="shared" si="30"/>
        <v>44000</v>
      </c>
      <c r="H336" s="103">
        <v>2</v>
      </c>
      <c r="I336" s="102">
        <f>IF(H336&lt;1,0,VLOOKUP($H336,dol_sal!$A$7:$E$17,3)*(1+K$10))</f>
        <v>28844.442226391275</v>
      </c>
      <c r="J336" s="102">
        <f aca="true" t="shared" si="31" ref="J336:J346">IF(E336=0,0,(I336-F$352)/(1+F$351))</f>
        <v>23788.79299556052</v>
      </c>
      <c r="K336" s="102">
        <f aca="true" t="shared" si="32" ref="K336:K346">$E336*I336</f>
        <v>57688.88445278255</v>
      </c>
      <c r="L336" s="95">
        <f aca="true" t="shared" si="33" ref="L336:L346">IF(J336=0,"",+F336/J336)</f>
        <v>0.9248052225308637</v>
      </c>
      <c r="M336" s="36"/>
    </row>
    <row r="337" spans="2:13" ht="15.75">
      <c r="B337" s="37"/>
      <c r="C337" s="35"/>
      <c r="D337" s="83" t="s">
        <v>127</v>
      </c>
      <c r="E337" s="131">
        <v>1</v>
      </c>
      <c r="F337" s="132">
        <v>20300</v>
      </c>
      <c r="G337" s="102">
        <f t="shared" si="30"/>
        <v>20300</v>
      </c>
      <c r="H337" s="103">
        <v>2</v>
      </c>
      <c r="I337" s="102">
        <f>IF(H337&lt;1,0,VLOOKUP($H337,dol_sal!$A$7:$E$17,3)*(1+K$10))</f>
        <v>28844.442226391275</v>
      </c>
      <c r="J337" s="102">
        <f t="shared" si="31"/>
        <v>23788.79299556052</v>
      </c>
      <c r="K337" s="102">
        <f t="shared" si="32"/>
        <v>28844.442226391275</v>
      </c>
      <c r="L337" s="95">
        <f t="shared" si="33"/>
        <v>0.8533430007898424</v>
      </c>
      <c r="M337" s="36"/>
    </row>
    <row r="338" spans="2:13" ht="15.75">
      <c r="B338" s="37"/>
      <c r="C338" s="35"/>
      <c r="D338" s="83" t="s">
        <v>128</v>
      </c>
      <c r="E338" s="131">
        <v>2</v>
      </c>
      <c r="F338" s="132">
        <v>20300</v>
      </c>
      <c r="G338" s="102">
        <f t="shared" si="30"/>
        <v>40600</v>
      </c>
      <c r="H338" s="103">
        <v>2</v>
      </c>
      <c r="I338" s="102">
        <f>IF(H338&lt;1,0,VLOOKUP($H338,dol_sal!$A$7:$E$17,3)*(1+K$10))</f>
        <v>28844.442226391275</v>
      </c>
      <c r="J338" s="102">
        <f t="shared" si="31"/>
        <v>23788.79299556052</v>
      </c>
      <c r="K338" s="102">
        <f t="shared" si="32"/>
        <v>57688.88445278255</v>
      </c>
      <c r="L338" s="95">
        <f t="shared" si="33"/>
        <v>0.8533430007898424</v>
      </c>
      <c r="M338" s="36"/>
    </row>
    <row r="339" spans="2:13" ht="15.75">
      <c r="B339" s="37"/>
      <c r="C339" s="35"/>
      <c r="D339" s="83" t="s">
        <v>40</v>
      </c>
      <c r="E339" s="131">
        <v>1</v>
      </c>
      <c r="F339" s="132">
        <v>19000</v>
      </c>
      <c r="G339" s="102">
        <f t="shared" si="30"/>
        <v>19000</v>
      </c>
      <c r="H339" s="103">
        <v>2</v>
      </c>
      <c r="I339" s="102">
        <f>IF(H339&lt;1,0,VLOOKUP($H339,dol_sal!$A$7:$E$17,3)*(1+K$10))</f>
        <v>28844.442226391275</v>
      </c>
      <c r="J339" s="102">
        <f t="shared" si="31"/>
        <v>23788.79299556052</v>
      </c>
      <c r="K339" s="102">
        <f t="shared" si="32"/>
        <v>28844.442226391275</v>
      </c>
      <c r="L339" s="95">
        <f t="shared" si="33"/>
        <v>0.7986954194584732</v>
      </c>
      <c r="M339" s="36"/>
    </row>
    <row r="340" spans="2:13" ht="15.75">
      <c r="B340" s="37"/>
      <c r="C340" s="35"/>
      <c r="D340" s="133" t="s">
        <v>41</v>
      </c>
      <c r="E340" s="131">
        <v>0</v>
      </c>
      <c r="F340" s="132">
        <v>0</v>
      </c>
      <c r="G340" s="102">
        <f t="shared" si="30"/>
        <v>0</v>
      </c>
      <c r="H340" s="134">
        <v>0</v>
      </c>
      <c r="I340" s="102">
        <f>IF(H340&lt;1,0,VLOOKUP($H340,dol_sal!$A$7:$E$17,3)*(1+K$10))</f>
        <v>0</v>
      </c>
      <c r="J340" s="102">
        <f t="shared" si="31"/>
        <v>0</v>
      </c>
      <c r="K340" s="102">
        <f t="shared" si="32"/>
        <v>0</v>
      </c>
      <c r="L340" s="95">
        <f t="shared" si="33"/>
      </c>
      <c r="M340" s="36"/>
    </row>
    <row r="341" spans="2:13" ht="15.75">
      <c r="B341" s="37"/>
      <c r="C341" s="35"/>
      <c r="D341" s="133" t="s">
        <v>41</v>
      </c>
      <c r="E341" s="131">
        <v>0</v>
      </c>
      <c r="F341" s="132">
        <v>0</v>
      </c>
      <c r="G341" s="102">
        <f t="shared" si="30"/>
        <v>0</v>
      </c>
      <c r="H341" s="134">
        <v>0</v>
      </c>
      <c r="I341" s="102">
        <f>IF(H341&lt;1,0,VLOOKUP($H341,dol_sal!$A$7:$E$17,3)*(1+K$10))</f>
        <v>0</v>
      </c>
      <c r="J341" s="102">
        <f t="shared" si="31"/>
        <v>0</v>
      </c>
      <c r="K341" s="102">
        <f t="shared" si="32"/>
        <v>0</v>
      </c>
      <c r="L341" s="95">
        <f t="shared" si="33"/>
      </c>
      <c r="M341" s="36"/>
    </row>
    <row r="342" spans="2:13" ht="15.75">
      <c r="B342" s="37"/>
      <c r="C342" s="35"/>
      <c r="D342" s="133" t="s">
        <v>41</v>
      </c>
      <c r="E342" s="131">
        <v>0</v>
      </c>
      <c r="F342" s="132">
        <v>0</v>
      </c>
      <c r="G342" s="102">
        <f t="shared" si="30"/>
        <v>0</v>
      </c>
      <c r="H342" s="134">
        <v>0</v>
      </c>
      <c r="I342" s="102">
        <f>IF(H342&lt;1,0,VLOOKUP($H342,dol_sal!$A$7:$E$17,3)*(1+K$10))</f>
        <v>0</v>
      </c>
      <c r="J342" s="102">
        <f t="shared" si="31"/>
        <v>0</v>
      </c>
      <c r="K342" s="102">
        <f t="shared" si="32"/>
        <v>0</v>
      </c>
      <c r="L342" s="95">
        <f t="shared" si="33"/>
      </c>
      <c r="M342" s="36"/>
    </row>
    <row r="343" spans="2:13" ht="15.75">
      <c r="B343" s="37"/>
      <c r="C343" s="35"/>
      <c r="D343" s="133" t="s">
        <v>41</v>
      </c>
      <c r="E343" s="131">
        <v>0</v>
      </c>
      <c r="F343" s="132">
        <v>0</v>
      </c>
      <c r="G343" s="102">
        <f t="shared" si="30"/>
        <v>0</v>
      </c>
      <c r="H343" s="134">
        <v>0</v>
      </c>
      <c r="I343" s="102">
        <f>IF(H343&lt;1,0,VLOOKUP($H343,dol_sal!$A$7:$E$17,3)*(1+K$10))</f>
        <v>0</v>
      </c>
      <c r="J343" s="102">
        <f t="shared" si="31"/>
        <v>0</v>
      </c>
      <c r="K343" s="102">
        <f t="shared" si="32"/>
        <v>0</v>
      </c>
      <c r="L343" s="95">
        <f t="shared" si="33"/>
      </c>
      <c r="M343" s="36"/>
    </row>
    <row r="344" spans="2:13" ht="15.75">
      <c r="B344" s="37"/>
      <c r="C344" s="35"/>
      <c r="D344" s="133" t="s">
        <v>41</v>
      </c>
      <c r="E344" s="131">
        <v>0</v>
      </c>
      <c r="F344" s="132">
        <v>0</v>
      </c>
      <c r="G344" s="102">
        <f t="shared" si="30"/>
        <v>0</v>
      </c>
      <c r="H344" s="134">
        <v>0</v>
      </c>
      <c r="I344" s="102">
        <f>IF(H344&lt;1,0,VLOOKUP($H344,dol_sal!$A$7:$E$17,3)*(1+K$10))</f>
        <v>0</v>
      </c>
      <c r="J344" s="102">
        <f t="shared" si="31"/>
        <v>0</v>
      </c>
      <c r="K344" s="102">
        <f t="shared" si="32"/>
        <v>0</v>
      </c>
      <c r="L344" s="95">
        <f t="shared" si="33"/>
      </c>
      <c r="M344" s="36"/>
    </row>
    <row r="345" spans="2:13" ht="15.75">
      <c r="B345" s="37"/>
      <c r="C345" s="35"/>
      <c r="D345" s="133" t="s">
        <v>41</v>
      </c>
      <c r="E345" s="131">
        <v>0</v>
      </c>
      <c r="F345" s="132">
        <v>0</v>
      </c>
      <c r="G345" s="102">
        <f t="shared" si="30"/>
        <v>0</v>
      </c>
      <c r="H345" s="134">
        <v>0</v>
      </c>
      <c r="I345" s="102">
        <f>IF(H345&lt;1,0,VLOOKUP($H345,dol_sal!$A$7:$E$17,3)*(1+K$10))</f>
        <v>0</v>
      </c>
      <c r="J345" s="102">
        <f t="shared" si="31"/>
        <v>0</v>
      </c>
      <c r="K345" s="102">
        <f t="shared" si="32"/>
        <v>0</v>
      </c>
      <c r="L345" s="95">
        <f t="shared" si="33"/>
      </c>
      <c r="M345" s="36"/>
    </row>
    <row r="346" spans="2:13" ht="15.75">
      <c r="B346" s="37"/>
      <c r="C346" s="35"/>
      <c r="D346" s="133" t="s">
        <v>41</v>
      </c>
      <c r="E346" s="131">
        <v>0</v>
      </c>
      <c r="F346" s="132">
        <v>0</v>
      </c>
      <c r="G346" s="102">
        <f t="shared" si="30"/>
        <v>0</v>
      </c>
      <c r="H346" s="134">
        <v>0</v>
      </c>
      <c r="I346" s="102">
        <f>IF(H346&lt;1,0,VLOOKUP($H346,dol_sal!$A$7:$E$17,3)*(1+K$10))</f>
        <v>0</v>
      </c>
      <c r="J346" s="102">
        <f t="shared" si="31"/>
        <v>0</v>
      </c>
      <c r="K346" s="102">
        <f t="shared" si="32"/>
        <v>0</v>
      </c>
      <c r="L346" s="95">
        <f t="shared" si="33"/>
      </c>
      <c r="M346" s="36"/>
    </row>
    <row r="347" spans="2:13" ht="15.75">
      <c r="B347" s="37"/>
      <c r="C347" s="35"/>
      <c r="D347" s="32"/>
      <c r="E347" s="68"/>
      <c r="F347" s="84"/>
      <c r="G347" s="84"/>
      <c r="H347" s="35"/>
      <c r="I347" s="84"/>
      <c r="J347" s="84"/>
      <c r="K347" s="84"/>
      <c r="L347" s="67"/>
      <c r="M347" s="36"/>
    </row>
    <row r="348" spans="2:13" ht="15.75">
      <c r="B348" s="37"/>
      <c r="C348" s="35"/>
      <c r="D348" s="32" t="s">
        <v>42</v>
      </c>
      <c r="E348" s="91">
        <f>SUM(E334:E347)</f>
        <v>7</v>
      </c>
      <c r="F348" s="84"/>
      <c r="G348" s="92">
        <f>SUM(G334:G347)</f>
        <v>160800</v>
      </c>
      <c r="H348" s="35"/>
      <c r="I348" s="86"/>
      <c r="J348" s="90"/>
      <c r="K348" s="97"/>
      <c r="L348" s="111"/>
      <c r="M348" s="36"/>
    </row>
    <row r="349" spans="2:13" ht="15.75">
      <c r="B349" s="37"/>
      <c r="C349" s="70"/>
      <c r="D349" s="32"/>
      <c r="E349" s="68"/>
      <c r="F349" s="84"/>
      <c r="G349" s="84"/>
      <c r="H349" s="35"/>
      <c r="I349" s="84"/>
      <c r="J349" s="89"/>
      <c r="K349" s="84"/>
      <c r="L349" s="67"/>
      <c r="M349" s="36"/>
    </row>
    <row r="350" spans="2:13" ht="15.75">
      <c r="B350" s="37"/>
      <c r="C350" s="32" t="s">
        <v>43</v>
      </c>
      <c r="D350" s="71" t="s">
        <v>44</v>
      </c>
      <c r="E350" s="67"/>
      <c r="F350" s="84"/>
      <c r="G350" s="13"/>
      <c r="H350" s="35"/>
      <c r="I350" s="86"/>
      <c r="K350" s="14"/>
      <c r="L350" s="14"/>
      <c r="M350" s="72"/>
    </row>
    <row r="351" spans="2:13" ht="15.75">
      <c r="B351" s="37"/>
      <c r="C351" s="32"/>
      <c r="D351" s="45" t="s">
        <v>262</v>
      </c>
      <c r="E351" s="67"/>
      <c r="F351" s="93">
        <f>G351/G348</f>
        <v>0.15547263681592038</v>
      </c>
      <c r="G351" s="135">
        <v>25000</v>
      </c>
      <c r="H351" s="96"/>
      <c r="I351" s="13"/>
      <c r="J351" s="90"/>
      <c r="K351" s="100"/>
      <c r="L351" s="101"/>
      <c r="M351" s="72"/>
    </row>
    <row r="352" spans="2:13" ht="15.75">
      <c r="B352" s="37"/>
      <c r="C352" s="32"/>
      <c r="D352" s="45" t="s">
        <v>263</v>
      </c>
      <c r="E352" s="67"/>
      <c r="F352" s="99">
        <f>+G352/E348</f>
        <v>1357.142857142857</v>
      </c>
      <c r="G352" s="135">
        <v>9500</v>
      </c>
      <c r="H352" s="96"/>
      <c r="I352" s="13"/>
      <c r="J352" s="90"/>
      <c r="K352" s="100"/>
      <c r="L352" s="101"/>
      <c r="M352" s="72"/>
    </row>
    <row r="353" spans="2:13" ht="15.75">
      <c r="B353" s="37"/>
      <c r="C353" s="32"/>
      <c r="D353" s="71"/>
      <c r="E353" s="67"/>
      <c r="F353" s="84"/>
      <c r="G353" s="13"/>
      <c r="H353" s="35"/>
      <c r="I353" s="84"/>
      <c r="J353" s="90"/>
      <c r="K353" s="100"/>
      <c r="L353" s="101"/>
      <c r="M353" s="72"/>
    </row>
    <row r="354" spans="2:13" ht="15.75">
      <c r="B354" s="37"/>
      <c r="C354" s="32"/>
      <c r="D354" s="45" t="s">
        <v>261</v>
      </c>
      <c r="E354" s="46"/>
      <c r="F354" s="35"/>
      <c r="G354" s="98">
        <f>+G352+G351</f>
        <v>34500</v>
      </c>
      <c r="H354" s="32"/>
      <c r="I354" s="13"/>
      <c r="J354" s="90"/>
      <c r="K354" s="100"/>
      <c r="L354" s="101"/>
      <c r="M354" s="72"/>
    </row>
    <row r="355" spans="2:13" ht="15.75">
      <c r="B355" s="37"/>
      <c r="C355" s="70"/>
      <c r="D355" s="45"/>
      <c r="E355" s="68"/>
      <c r="F355" s="13"/>
      <c r="G355" s="13"/>
      <c r="H355" s="35"/>
      <c r="I355" s="84"/>
      <c r="J355" s="89"/>
      <c r="K355" s="84"/>
      <c r="L355" s="67"/>
      <c r="M355" s="72"/>
    </row>
    <row r="356" spans="2:13" ht="15.75">
      <c r="B356" s="37"/>
      <c r="C356" s="32" t="s">
        <v>45</v>
      </c>
      <c r="D356" s="71" t="s">
        <v>46</v>
      </c>
      <c r="E356" s="73"/>
      <c r="F356" s="84"/>
      <c r="G356" s="84"/>
      <c r="H356" s="35"/>
      <c r="I356" s="84"/>
      <c r="J356" s="89"/>
      <c r="K356" s="84"/>
      <c r="L356" s="67"/>
      <c r="M356" s="36"/>
    </row>
    <row r="357" spans="2:13" ht="15.75">
      <c r="B357" s="37"/>
      <c r="C357" s="35"/>
      <c r="D357" s="32" t="s">
        <v>47</v>
      </c>
      <c r="E357" s="68"/>
      <c r="F357" s="84"/>
      <c r="G357" s="135">
        <v>-23004</v>
      </c>
      <c r="H357" s="35"/>
      <c r="I357" s="84"/>
      <c r="J357" s="89"/>
      <c r="K357" s="84"/>
      <c r="L357" s="67"/>
      <c r="M357" s="36"/>
    </row>
    <row r="358" spans="2:13" ht="15.75">
      <c r="B358" s="37"/>
      <c r="C358" s="35"/>
      <c r="D358" s="32" t="s">
        <v>48</v>
      </c>
      <c r="E358" s="68"/>
      <c r="F358" s="84"/>
      <c r="G358" s="135">
        <v>17253</v>
      </c>
      <c r="H358" s="35"/>
      <c r="I358" s="84"/>
      <c r="J358" s="89"/>
      <c r="K358" s="84"/>
      <c r="L358" s="67"/>
      <c r="M358" s="36"/>
    </row>
    <row r="359" spans="2:13" ht="15.75">
      <c r="B359" s="37"/>
      <c r="C359" s="35"/>
      <c r="D359" s="32" t="s">
        <v>49</v>
      </c>
      <c r="E359" s="67"/>
      <c r="F359" s="84"/>
      <c r="G359" s="135">
        <v>11502</v>
      </c>
      <c r="H359" s="35"/>
      <c r="I359" s="84"/>
      <c r="J359" s="89"/>
      <c r="K359" s="84"/>
      <c r="L359" s="67"/>
      <c r="M359" s="36"/>
    </row>
    <row r="360" spans="2:13" ht="15.75">
      <c r="B360" s="37"/>
      <c r="C360" s="35"/>
      <c r="D360" s="32" t="s">
        <v>50</v>
      </c>
      <c r="E360" s="68"/>
      <c r="F360" s="84"/>
      <c r="G360" s="135">
        <v>0</v>
      </c>
      <c r="H360" s="35"/>
      <c r="I360" s="84"/>
      <c r="J360" s="89"/>
      <c r="K360" s="84"/>
      <c r="L360" s="67"/>
      <c r="M360" s="36"/>
    </row>
    <row r="361" spans="2:13" ht="15.75">
      <c r="B361" s="37"/>
      <c r="C361" s="35"/>
      <c r="D361" s="71"/>
      <c r="E361" s="67"/>
      <c r="F361" s="84"/>
      <c r="G361" s="84"/>
      <c r="H361" s="35"/>
      <c r="I361" s="84"/>
      <c r="J361" s="89"/>
      <c r="K361" s="84"/>
      <c r="L361" s="67"/>
      <c r="M361" s="36"/>
    </row>
    <row r="362" spans="2:13" ht="15" customHeight="1">
      <c r="B362" s="37"/>
      <c r="C362" s="35"/>
      <c r="D362" s="32" t="s">
        <v>51</v>
      </c>
      <c r="E362" s="68"/>
      <c r="F362" s="84"/>
      <c r="G362" s="92">
        <f>SUM(G357:G361)</f>
        <v>5751</v>
      </c>
      <c r="H362" s="35"/>
      <c r="I362" s="84"/>
      <c r="J362" s="89"/>
      <c r="K362" s="84"/>
      <c r="L362" s="67"/>
      <c r="M362" s="36"/>
    </row>
    <row r="363" spans="2:13" ht="15.75">
      <c r="B363" s="37"/>
      <c r="C363" s="35"/>
      <c r="D363" s="32"/>
      <c r="E363" s="68"/>
      <c r="F363" s="84"/>
      <c r="G363" s="84"/>
      <c r="H363" s="35"/>
      <c r="I363" s="84"/>
      <c r="J363" s="89"/>
      <c r="K363" s="84"/>
      <c r="L363" s="67"/>
      <c r="M363" s="72"/>
    </row>
    <row r="364" spans="2:13" ht="15.75">
      <c r="B364" s="37"/>
      <c r="C364" s="32" t="s">
        <v>52</v>
      </c>
      <c r="D364" s="32" t="s">
        <v>53</v>
      </c>
      <c r="E364" s="67"/>
      <c r="F364" s="84"/>
      <c r="G364" s="135">
        <v>0</v>
      </c>
      <c r="H364" s="35"/>
      <c r="I364" s="84"/>
      <c r="J364" s="89"/>
      <c r="K364" s="84"/>
      <c r="L364" s="67"/>
      <c r="M364" s="36"/>
    </row>
    <row r="365" spans="2:13" ht="15.75">
      <c r="B365" s="37"/>
      <c r="C365" s="35"/>
      <c r="D365" s="74" t="s">
        <v>54</v>
      </c>
      <c r="E365" s="75"/>
      <c r="F365" s="85"/>
      <c r="G365" s="84"/>
      <c r="H365" s="35"/>
      <c r="I365" s="94"/>
      <c r="J365" s="89"/>
      <c r="K365" s="84"/>
      <c r="L365" s="67"/>
      <c r="M365" s="36"/>
    </row>
    <row r="366" spans="2:13" ht="30.75" customHeight="1">
      <c r="B366" s="37"/>
      <c r="C366" s="35"/>
      <c r="D366" s="232"/>
      <c r="E366" s="233"/>
      <c r="F366" s="234"/>
      <c r="G366" s="84"/>
      <c r="H366" s="35"/>
      <c r="I366" s="94"/>
      <c r="J366" s="89"/>
      <c r="K366" s="84"/>
      <c r="L366" s="67"/>
      <c r="M366" s="36"/>
    </row>
    <row r="367" spans="2:13" ht="15.75">
      <c r="B367" s="39"/>
      <c r="C367" s="32" t="s">
        <v>55</v>
      </c>
      <c r="D367" s="32" t="s">
        <v>56</v>
      </c>
      <c r="E367" s="10"/>
      <c r="F367" s="86"/>
      <c r="G367" s="92">
        <f>+G364+G362+G354+G348</f>
        <v>201051</v>
      </c>
      <c r="H367" s="35"/>
      <c r="I367" s="84"/>
      <c r="J367" s="89"/>
      <c r="K367" s="84"/>
      <c r="L367" s="67"/>
      <c r="M367" s="36"/>
    </row>
    <row r="368" spans="2:13" ht="15.75" thickBot="1">
      <c r="B368" s="40"/>
      <c r="C368" s="49"/>
      <c r="D368" s="49"/>
      <c r="E368" s="76"/>
      <c r="F368" s="87"/>
      <c r="G368" s="87"/>
      <c r="H368" s="49"/>
      <c r="I368" s="87"/>
      <c r="J368" s="87"/>
      <c r="K368" s="87"/>
      <c r="L368" s="76"/>
      <c r="M368" s="77"/>
    </row>
    <row r="369" spans="2:13" ht="15.75">
      <c r="B369" s="114"/>
      <c r="C369" s="104"/>
      <c r="D369" s="104"/>
      <c r="E369" s="105"/>
      <c r="F369" s="106"/>
      <c r="G369" s="106"/>
      <c r="H369" s="107"/>
      <c r="I369" s="106"/>
      <c r="J369" s="106"/>
      <c r="K369" s="106"/>
      <c r="L369" s="107"/>
      <c r="M369" s="108"/>
    </row>
    <row r="370" spans="2:254" ht="15.75">
      <c r="B370" s="115" t="s">
        <v>129</v>
      </c>
      <c r="C370" s="32" t="s">
        <v>130</v>
      </c>
      <c r="D370" s="33"/>
      <c r="E370" s="109"/>
      <c r="F370" s="86"/>
      <c r="G370" s="86"/>
      <c r="H370" s="10"/>
      <c r="I370" s="86"/>
      <c r="J370" s="84"/>
      <c r="K370" s="86"/>
      <c r="L370" s="10"/>
      <c r="M370" s="36"/>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8"/>
      <c r="GI370" s="8"/>
      <c r="GJ370" s="8"/>
      <c r="GK370" s="8"/>
      <c r="GL370" s="8"/>
      <c r="GM370" s="8"/>
      <c r="GN370" s="8"/>
      <c r="GO370" s="8"/>
      <c r="GP370" s="8"/>
      <c r="GQ370" s="8"/>
      <c r="GR370" s="8"/>
      <c r="GS370" s="8"/>
      <c r="GT370" s="8"/>
      <c r="GU370" s="8"/>
      <c r="GV370" s="8"/>
      <c r="GW370" s="8"/>
      <c r="GX370" s="8"/>
      <c r="GY370" s="8"/>
      <c r="GZ370" s="8"/>
      <c r="HA370" s="8"/>
      <c r="HB370" s="8"/>
      <c r="HC370" s="8"/>
      <c r="HD370" s="8"/>
      <c r="HE370" s="8"/>
      <c r="HF370" s="8"/>
      <c r="HG370" s="8"/>
      <c r="HH370" s="8"/>
      <c r="HI370" s="8"/>
      <c r="HJ370" s="8"/>
      <c r="HK370" s="8"/>
      <c r="HL370" s="8"/>
      <c r="HM370" s="8"/>
      <c r="HN370" s="8"/>
      <c r="HO370" s="8"/>
      <c r="HP370" s="8"/>
      <c r="HQ370" s="8"/>
      <c r="HR370" s="8"/>
      <c r="HS370" s="8"/>
      <c r="HT370" s="8"/>
      <c r="HU370" s="8"/>
      <c r="HV370" s="8"/>
      <c r="HW370" s="8"/>
      <c r="HX370" s="8"/>
      <c r="HY370" s="8"/>
      <c r="HZ370" s="8"/>
      <c r="IA370" s="8"/>
      <c r="IB370" s="8"/>
      <c r="IC370" s="8"/>
      <c r="ID370" s="8"/>
      <c r="IE370" s="8"/>
      <c r="IF370" s="8"/>
      <c r="IG370" s="8"/>
      <c r="IH370" s="8"/>
      <c r="II370" s="8"/>
      <c r="IJ370" s="8"/>
      <c r="IK370" s="8"/>
      <c r="IL370" s="8"/>
      <c r="IM370" s="8"/>
      <c r="IN370" s="8"/>
      <c r="IO370" s="8"/>
      <c r="IP370" s="8"/>
      <c r="IQ370" s="8"/>
      <c r="IR370" s="8"/>
      <c r="IS370" s="8"/>
      <c r="IT370" s="8"/>
    </row>
    <row r="371" spans="2:13" ht="15.75">
      <c r="B371" s="37"/>
      <c r="C371" s="35"/>
      <c r="D371" s="32"/>
      <c r="E371" s="68"/>
      <c r="F371" s="84"/>
      <c r="G371" s="84"/>
      <c r="H371" s="67"/>
      <c r="I371" s="84"/>
      <c r="J371" s="84"/>
      <c r="K371" s="84"/>
      <c r="L371" s="67"/>
      <c r="M371" s="36"/>
    </row>
    <row r="372" spans="2:13" ht="15.75">
      <c r="B372" s="37"/>
      <c r="C372" s="32" t="s">
        <v>30</v>
      </c>
      <c r="D372" s="71" t="s">
        <v>31</v>
      </c>
      <c r="E372" s="68"/>
      <c r="F372" s="84"/>
      <c r="G372" s="84"/>
      <c r="H372" s="67"/>
      <c r="I372" s="84"/>
      <c r="J372" s="84"/>
      <c r="K372" s="84"/>
      <c r="L372" s="67"/>
      <c r="M372" s="36"/>
    </row>
    <row r="373" spans="2:15" ht="15.75">
      <c r="B373" s="37"/>
      <c r="C373" s="35"/>
      <c r="D373" s="83" t="s">
        <v>131</v>
      </c>
      <c r="E373" s="131">
        <v>1</v>
      </c>
      <c r="F373" s="132">
        <v>36900</v>
      </c>
      <c r="G373" s="102">
        <f aca="true" t="shared" si="34" ref="G373:G382">$E373*F373</f>
        <v>36900</v>
      </c>
      <c r="H373" s="103">
        <v>6</v>
      </c>
      <c r="I373" s="102">
        <f>IF(H373&lt;1,0,VLOOKUP($H373,dol_sal!$A$7:$E$17,3)*(1+K$10))</f>
        <v>52444.98300018624</v>
      </c>
      <c r="J373" s="102">
        <f>IF(E373=0,0,(I373-F$388)/(1+F$387))</f>
        <v>44288.80487098541</v>
      </c>
      <c r="K373" s="102">
        <f>$E373*I373</f>
        <v>52444.98300018624</v>
      </c>
      <c r="L373" s="95">
        <f>IF(J373=0,"",+F373/J373)</f>
        <v>0.8331676618389406</v>
      </c>
      <c r="M373" s="36"/>
      <c r="O373" s="192">
        <f>+J373*(1+F$387)+F$388</f>
        <v>52444.98300018624</v>
      </c>
    </row>
    <row r="374" spans="2:13" ht="15.75">
      <c r="B374" s="37"/>
      <c r="C374" s="35"/>
      <c r="D374" s="83" t="s">
        <v>132</v>
      </c>
      <c r="E374" s="131">
        <v>6</v>
      </c>
      <c r="F374" s="132">
        <v>23100</v>
      </c>
      <c r="G374" s="102">
        <f t="shared" si="34"/>
        <v>138600</v>
      </c>
      <c r="H374" s="103">
        <v>3</v>
      </c>
      <c r="I374" s="102">
        <f>IF(H374&lt;1,0,VLOOKUP($H374,dol_sal!$A$7:$E$17,3)*(1+K$10))</f>
        <v>32777.66673954966</v>
      </c>
      <c r="J374" s="102">
        <f aca="true" t="shared" si="35" ref="J374:J382">IF(E374=0,0,(I374-F$388)/(1+F$387))</f>
        <v>27249.63777658089</v>
      </c>
      <c r="K374" s="102">
        <f aca="true" t="shared" si="36" ref="K374:K382">$E374*I374</f>
        <v>196666.00043729797</v>
      </c>
      <c r="L374" s="95">
        <f aca="true" t="shared" si="37" ref="L374:L382">IF(J374=0,"",+F374/J374)</f>
        <v>0.8477176903926699</v>
      </c>
      <c r="M374" s="36"/>
    </row>
    <row r="375" spans="2:13" ht="15.75">
      <c r="B375" s="37"/>
      <c r="C375" s="35"/>
      <c r="D375" s="83" t="s">
        <v>40</v>
      </c>
      <c r="E375" s="131">
        <v>1</v>
      </c>
      <c r="F375" s="132">
        <v>19000</v>
      </c>
      <c r="G375" s="102">
        <f t="shared" si="34"/>
        <v>19000</v>
      </c>
      <c r="H375" s="103">
        <v>2</v>
      </c>
      <c r="I375" s="102">
        <f>IF(H375&lt;1,0,VLOOKUP($H375,dol_sal!$A$7:$E$17,3)*(1+K$10))</f>
        <v>28844.442226391275</v>
      </c>
      <c r="J375" s="102">
        <f t="shared" si="35"/>
        <v>23842.011193911374</v>
      </c>
      <c r="K375" s="102">
        <f t="shared" si="36"/>
        <v>28844.442226391275</v>
      </c>
      <c r="L375" s="95">
        <f t="shared" si="37"/>
        <v>0.7969126364998983</v>
      </c>
      <c r="M375" s="36"/>
    </row>
    <row r="376" spans="2:13" ht="15.75">
      <c r="B376" s="37"/>
      <c r="C376" s="35"/>
      <c r="D376" s="133" t="s">
        <v>41</v>
      </c>
      <c r="E376" s="131">
        <v>0</v>
      </c>
      <c r="F376" s="132">
        <v>0</v>
      </c>
      <c r="G376" s="102">
        <f t="shared" si="34"/>
        <v>0</v>
      </c>
      <c r="H376" s="134">
        <v>0</v>
      </c>
      <c r="I376" s="102">
        <f>IF(H376&lt;1,0,VLOOKUP($H376,dol_sal!$A$7:$E$17,3)*(1+K$10))</f>
        <v>0</v>
      </c>
      <c r="J376" s="102">
        <f t="shared" si="35"/>
        <v>0</v>
      </c>
      <c r="K376" s="102">
        <f t="shared" si="36"/>
        <v>0</v>
      </c>
      <c r="L376" s="95">
        <f t="shared" si="37"/>
      </c>
      <c r="M376" s="36"/>
    </row>
    <row r="377" spans="2:13" ht="15.75">
      <c r="B377" s="37"/>
      <c r="C377" s="35"/>
      <c r="D377" s="133" t="s">
        <v>41</v>
      </c>
      <c r="E377" s="131">
        <v>0</v>
      </c>
      <c r="F377" s="132">
        <v>0</v>
      </c>
      <c r="G377" s="102">
        <f t="shared" si="34"/>
        <v>0</v>
      </c>
      <c r="H377" s="134">
        <v>0</v>
      </c>
      <c r="I377" s="102">
        <f>IF(H377&lt;1,0,VLOOKUP($H377,dol_sal!$A$7:$E$17,3)*(1+K$10))</f>
        <v>0</v>
      </c>
      <c r="J377" s="102">
        <f t="shared" si="35"/>
        <v>0</v>
      </c>
      <c r="K377" s="102">
        <f t="shared" si="36"/>
        <v>0</v>
      </c>
      <c r="L377" s="95">
        <f t="shared" si="37"/>
      </c>
      <c r="M377" s="36"/>
    </row>
    <row r="378" spans="2:13" ht="15.75">
      <c r="B378" s="37"/>
      <c r="C378" s="35"/>
      <c r="D378" s="133" t="s">
        <v>41</v>
      </c>
      <c r="E378" s="131">
        <v>0</v>
      </c>
      <c r="F378" s="132">
        <v>0</v>
      </c>
      <c r="G378" s="102">
        <f t="shared" si="34"/>
        <v>0</v>
      </c>
      <c r="H378" s="134">
        <v>0</v>
      </c>
      <c r="I378" s="102">
        <f>IF(H378&lt;1,0,VLOOKUP($H378,dol_sal!$A$7:$E$17,3)*(1+K$10))</f>
        <v>0</v>
      </c>
      <c r="J378" s="102">
        <f t="shared" si="35"/>
        <v>0</v>
      </c>
      <c r="K378" s="102">
        <f t="shared" si="36"/>
        <v>0</v>
      </c>
      <c r="L378" s="95">
        <f t="shared" si="37"/>
      </c>
      <c r="M378" s="36"/>
    </row>
    <row r="379" spans="2:13" ht="15.75">
      <c r="B379" s="37"/>
      <c r="C379" s="35"/>
      <c r="D379" s="133" t="s">
        <v>41</v>
      </c>
      <c r="E379" s="131">
        <v>0</v>
      </c>
      <c r="F379" s="132">
        <v>0</v>
      </c>
      <c r="G379" s="102">
        <f t="shared" si="34"/>
        <v>0</v>
      </c>
      <c r="H379" s="134">
        <v>0</v>
      </c>
      <c r="I379" s="102">
        <f>IF(H379&lt;1,0,VLOOKUP($H379,dol_sal!$A$7:$E$17,3)*(1+K$10))</f>
        <v>0</v>
      </c>
      <c r="J379" s="102">
        <f t="shared" si="35"/>
        <v>0</v>
      </c>
      <c r="K379" s="102">
        <f t="shared" si="36"/>
        <v>0</v>
      </c>
      <c r="L379" s="95">
        <f t="shared" si="37"/>
      </c>
      <c r="M379" s="36"/>
    </row>
    <row r="380" spans="2:13" ht="15.75">
      <c r="B380" s="37"/>
      <c r="C380" s="35"/>
      <c r="D380" s="133" t="s">
        <v>41</v>
      </c>
      <c r="E380" s="131">
        <v>0</v>
      </c>
      <c r="F380" s="132">
        <v>0</v>
      </c>
      <c r="G380" s="102">
        <f t="shared" si="34"/>
        <v>0</v>
      </c>
      <c r="H380" s="134">
        <v>0</v>
      </c>
      <c r="I380" s="102">
        <f>IF(H380&lt;1,0,VLOOKUP($H380,dol_sal!$A$7:$E$17,3)*(1+K$10))</f>
        <v>0</v>
      </c>
      <c r="J380" s="102">
        <f t="shared" si="35"/>
        <v>0</v>
      </c>
      <c r="K380" s="102">
        <f t="shared" si="36"/>
        <v>0</v>
      </c>
      <c r="L380" s="95">
        <f t="shared" si="37"/>
      </c>
      <c r="M380" s="36"/>
    </row>
    <row r="381" spans="2:13" ht="15.75">
      <c r="B381" s="37"/>
      <c r="C381" s="35"/>
      <c r="D381" s="133" t="s">
        <v>41</v>
      </c>
      <c r="E381" s="131">
        <v>0</v>
      </c>
      <c r="F381" s="132">
        <v>0</v>
      </c>
      <c r="G381" s="102">
        <f t="shared" si="34"/>
        <v>0</v>
      </c>
      <c r="H381" s="134">
        <v>0</v>
      </c>
      <c r="I381" s="102">
        <f>IF(H381&lt;1,0,VLOOKUP($H381,dol_sal!$A$7:$E$17,3)*(1+K$10))</f>
        <v>0</v>
      </c>
      <c r="J381" s="102">
        <f t="shared" si="35"/>
        <v>0</v>
      </c>
      <c r="K381" s="102">
        <f t="shared" si="36"/>
        <v>0</v>
      </c>
      <c r="L381" s="95">
        <f t="shared" si="37"/>
      </c>
      <c r="M381" s="36"/>
    </row>
    <row r="382" spans="2:13" ht="15.75">
      <c r="B382" s="37"/>
      <c r="C382" s="35"/>
      <c r="D382" s="133" t="s">
        <v>41</v>
      </c>
      <c r="E382" s="131">
        <v>0</v>
      </c>
      <c r="F382" s="132">
        <v>0</v>
      </c>
      <c r="G382" s="102">
        <f t="shared" si="34"/>
        <v>0</v>
      </c>
      <c r="H382" s="134">
        <v>0</v>
      </c>
      <c r="I382" s="102">
        <f>IF(H382&lt;1,0,VLOOKUP($H382,dol_sal!$A$7:$E$17,3)*(1+K$10))</f>
        <v>0</v>
      </c>
      <c r="J382" s="102">
        <f t="shared" si="35"/>
        <v>0</v>
      </c>
      <c r="K382" s="102">
        <f t="shared" si="36"/>
        <v>0</v>
      </c>
      <c r="L382" s="95">
        <f t="shared" si="37"/>
      </c>
      <c r="M382" s="36"/>
    </row>
    <row r="383" spans="2:13" ht="15.75">
      <c r="B383" s="37"/>
      <c r="C383" s="35"/>
      <c r="D383" s="32"/>
      <c r="E383" s="68"/>
      <c r="F383" s="84"/>
      <c r="G383" s="84"/>
      <c r="H383" s="35"/>
      <c r="I383" s="84"/>
      <c r="J383" s="84"/>
      <c r="K383" s="84"/>
      <c r="L383" s="67"/>
      <c r="M383" s="36"/>
    </row>
    <row r="384" spans="2:13" ht="15.75">
      <c r="B384" s="37"/>
      <c r="C384" s="35"/>
      <c r="D384" s="32" t="s">
        <v>42</v>
      </c>
      <c r="E384" s="91">
        <f>SUM(E372:E383)</f>
        <v>8</v>
      </c>
      <c r="F384" s="84"/>
      <c r="G384" s="92">
        <f>SUM(G372:G383)</f>
        <v>194500</v>
      </c>
      <c r="H384" s="35"/>
      <c r="I384" s="84"/>
      <c r="J384" s="90"/>
      <c r="K384" s="97"/>
      <c r="L384" s="111"/>
      <c r="M384" s="36"/>
    </row>
    <row r="385" spans="2:13" ht="15.75">
      <c r="B385" s="37"/>
      <c r="C385" s="70"/>
      <c r="D385" s="32"/>
      <c r="E385" s="68"/>
      <c r="F385" s="84"/>
      <c r="G385" s="84"/>
      <c r="H385" s="35"/>
      <c r="I385" s="84"/>
      <c r="J385" s="89"/>
      <c r="K385" s="84"/>
      <c r="L385" s="67"/>
      <c r="M385" s="36"/>
    </row>
    <row r="386" spans="2:13" ht="15.75">
      <c r="B386" s="37"/>
      <c r="C386" s="32" t="s">
        <v>43</v>
      </c>
      <c r="D386" s="71" t="s">
        <v>44</v>
      </c>
      <c r="E386" s="67"/>
      <c r="F386" s="84"/>
      <c r="G386" s="13"/>
      <c r="H386" s="35"/>
      <c r="I386" s="86"/>
      <c r="K386" s="14"/>
      <c r="L386" s="14"/>
      <c r="M386" s="72"/>
    </row>
    <row r="387" spans="2:13" ht="15.75">
      <c r="B387" s="37"/>
      <c r="C387" s="32"/>
      <c r="D387" s="45" t="s">
        <v>262</v>
      </c>
      <c r="E387" s="67"/>
      <c r="F387" s="93">
        <f>G387/G384</f>
        <v>0.15424164524421594</v>
      </c>
      <c r="G387" s="135">
        <v>30000</v>
      </c>
      <c r="H387" s="96"/>
      <c r="I387" s="13"/>
      <c r="J387" s="90"/>
      <c r="K387" s="100"/>
      <c r="L387" s="101"/>
      <c r="M387" s="72"/>
    </row>
    <row r="388" spans="2:13" ht="15.75">
      <c r="B388" s="37"/>
      <c r="C388" s="32"/>
      <c r="D388" s="45" t="s">
        <v>263</v>
      </c>
      <c r="E388" s="67"/>
      <c r="F388" s="99">
        <f>+G388/E384</f>
        <v>1325</v>
      </c>
      <c r="G388" s="135">
        <v>10600</v>
      </c>
      <c r="H388" s="96"/>
      <c r="I388" s="13"/>
      <c r="J388" s="90"/>
      <c r="K388" s="100"/>
      <c r="L388" s="101"/>
      <c r="M388" s="72"/>
    </row>
    <row r="389" spans="2:13" ht="15.75">
      <c r="B389" s="37"/>
      <c r="C389" s="32"/>
      <c r="D389" s="71"/>
      <c r="E389" s="67"/>
      <c r="F389" s="84"/>
      <c r="G389" s="13"/>
      <c r="H389" s="35"/>
      <c r="I389" s="84"/>
      <c r="J389" s="90"/>
      <c r="K389" s="100"/>
      <c r="L389" s="101"/>
      <c r="M389" s="72"/>
    </row>
    <row r="390" spans="2:13" ht="15.75">
      <c r="B390" s="37"/>
      <c r="C390" s="32"/>
      <c r="D390" s="45" t="s">
        <v>261</v>
      </c>
      <c r="E390" s="46"/>
      <c r="F390" s="35"/>
      <c r="G390" s="98">
        <f>+G388+G387</f>
        <v>40600</v>
      </c>
      <c r="H390" s="32"/>
      <c r="I390" s="13"/>
      <c r="J390" s="90"/>
      <c r="K390" s="100"/>
      <c r="L390" s="101"/>
      <c r="M390" s="72"/>
    </row>
    <row r="391" spans="2:13" ht="15.75">
      <c r="B391" s="37"/>
      <c r="C391" s="70"/>
      <c r="D391" s="45"/>
      <c r="E391" s="68"/>
      <c r="F391" s="13"/>
      <c r="G391" s="13"/>
      <c r="H391" s="35"/>
      <c r="I391" s="84"/>
      <c r="J391" s="89"/>
      <c r="K391" s="84"/>
      <c r="L391" s="67"/>
      <c r="M391" s="72"/>
    </row>
    <row r="392" spans="2:13" ht="15.75">
      <c r="B392" s="37"/>
      <c r="C392" s="32" t="s">
        <v>45</v>
      </c>
      <c r="D392" s="71" t="s">
        <v>46</v>
      </c>
      <c r="E392" s="73"/>
      <c r="F392" s="84"/>
      <c r="G392" s="84"/>
      <c r="H392" s="35"/>
      <c r="I392" s="84"/>
      <c r="J392" s="89"/>
      <c r="K392" s="84"/>
      <c r="L392" s="67"/>
      <c r="M392" s="36"/>
    </row>
    <row r="393" spans="2:13" ht="15.75">
      <c r="B393" s="37"/>
      <c r="C393" s="35"/>
      <c r="D393" s="32" t="s">
        <v>47</v>
      </c>
      <c r="E393" s="68"/>
      <c r="F393" s="84"/>
      <c r="G393" s="135">
        <v>-23004</v>
      </c>
      <c r="H393" s="35"/>
      <c r="I393" s="84"/>
      <c r="J393" s="89"/>
      <c r="K393" s="84"/>
      <c r="L393" s="67"/>
      <c r="M393" s="36"/>
    </row>
    <row r="394" spans="2:13" ht="15.75">
      <c r="B394" s="37"/>
      <c r="C394" s="35"/>
      <c r="D394" s="32" t="s">
        <v>48</v>
      </c>
      <c r="E394" s="68"/>
      <c r="F394" s="84"/>
      <c r="G394" s="135">
        <v>17253</v>
      </c>
      <c r="H394" s="35"/>
      <c r="I394" s="84"/>
      <c r="J394" s="89"/>
      <c r="K394" s="84"/>
      <c r="L394" s="67"/>
      <c r="M394" s="36"/>
    </row>
    <row r="395" spans="2:13" ht="15.75">
      <c r="B395" s="37"/>
      <c r="C395" s="35"/>
      <c r="D395" s="32" t="s">
        <v>49</v>
      </c>
      <c r="E395" s="67"/>
      <c r="F395" s="84"/>
      <c r="G395" s="135">
        <v>11502</v>
      </c>
      <c r="H395" s="35"/>
      <c r="I395" s="84"/>
      <c r="J395" s="89"/>
      <c r="K395" s="84"/>
      <c r="L395" s="67"/>
      <c r="M395" s="36"/>
    </row>
    <row r="396" spans="2:13" ht="15.75">
      <c r="B396" s="37"/>
      <c r="C396" s="35"/>
      <c r="D396" s="32" t="s">
        <v>50</v>
      </c>
      <c r="E396" s="68"/>
      <c r="F396" s="84"/>
      <c r="G396" s="135">
        <v>0</v>
      </c>
      <c r="H396" s="35"/>
      <c r="I396" s="84"/>
      <c r="J396" s="89"/>
      <c r="K396" s="84"/>
      <c r="L396" s="67"/>
      <c r="M396" s="36"/>
    </row>
    <row r="397" spans="2:13" ht="15.75">
      <c r="B397" s="37"/>
      <c r="C397" s="35"/>
      <c r="D397" s="71"/>
      <c r="E397" s="67"/>
      <c r="F397" s="84"/>
      <c r="G397" s="84"/>
      <c r="H397" s="35"/>
      <c r="I397" s="84"/>
      <c r="J397" s="89"/>
      <c r="K397" s="84"/>
      <c r="L397" s="67"/>
      <c r="M397" s="36"/>
    </row>
    <row r="398" spans="2:13" ht="15" customHeight="1">
      <c r="B398" s="37"/>
      <c r="C398" s="35"/>
      <c r="D398" s="32" t="s">
        <v>51</v>
      </c>
      <c r="E398" s="68"/>
      <c r="F398" s="84"/>
      <c r="G398" s="92">
        <f>SUM(G393:G397)</f>
        <v>5751</v>
      </c>
      <c r="H398" s="35"/>
      <c r="I398" s="84"/>
      <c r="J398" s="89"/>
      <c r="K398" s="84"/>
      <c r="L398" s="67"/>
      <c r="M398" s="36"/>
    </row>
    <row r="399" spans="2:13" ht="15.75">
      <c r="B399" s="37"/>
      <c r="C399" s="35"/>
      <c r="D399" s="32"/>
      <c r="E399" s="68"/>
      <c r="F399" s="84"/>
      <c r="G399" s="84"/>
      <c r="H399" s="35"/>
      <c r="I399" s="84"/>
      <c r="J399" s="89"/>
      <c r="K399" s="84"/>
      <c r="L399" s="67"/>
      <c r="M399" s="72"/>
    </row>
    <row r="400" spans="2:13" ht="15.75">
      <c r="B400" s="37"/>
      <c r="C400" s="32" t="s">
        <v>52</v>
      </c>
      <c r="D400" s="32" t="s">
        <v>53</v>
      </c>
      <c r="E400" s="67"/>
      <c r="F400" s="84"/>
      <c r="G400" s="135">
        <v>0</v>
      </c>
      <c r="H400" s="35"/>
      <c r="I400" s="84"/>
      <c r="J400" s="89"/>
      <c r="K400" s="84"/>
      <c r="L400" s="67"/>
      <c r="M400" s="36"/>
    </row>
    <row r="401" spans="2:13" ht="15.75">
      <c r="B401" s="37"/>
      <c r="C401" s="35"/>
      <c r="D401" s="74" t="s">
        <v>54</v>
      </c>
      <c r="E401" s="75"/>
      <c r="F401" s="85"/>
      <c r="G401" s="84"/>
      <c r="H401" s="35"/>
      <c r="I401" s="94"/>
      <c r="J401" s="89"/>
      <c r="K401" s="84"/>
      <c r="L401" s="67"/>
      <c r="M401" s="36"/>
    </row>
    <row r="402" spans="2:13" ht="30.75" customHeight="1">
      <c r="B402" s="37"/>
      <c r="C402" s="35"/>
      <c r="D402" s="232"/>
      <c r="E402" s="233"/>
      <c r="F402" s="234"/>
      <c r="G402" s="84"/>
      <c r="H402" s="35"/>
      <c r="I402" s="94"/>
      <c r="J402" s="89"/>
      <c r="K402" s="84"/>
      <c r="L402" s="67"/>
      <c r="M402" s="36"/>
    </row>
    <row r="403" spans="2:13" ht="15.75">
      <c r="B403" s="39"/>
      <c r="C403" s="32" t="s">
        <v>55</v>
      </c>
      <c r="D403" s="32" t="s">
        <v>56</v>
      </c>
      <c r="E403" s="10"/>
      <c r="F403" s="86"/>
      <c r="G403" s="92">
        <f>+G400+G398+G390+G384</f>
        <v>240851</v>
      </c>
      <c r="H403" s="35"/>
      <c r="I403" s="84"/>
      <c r="J403" s="89"/>
      <c r="K403" s="84"/>
      <c r="L403" s="67"/>
      <c r="M403" s="36"/>
    </row>
    <row r="404" spans="2:13" ht="15.75" thickBot="1">
      <c r="B404" s="40"/>
      <c r="C404" s="49"/>
      <c r="D404" s="49"/>
      <c r="E404" s="76"/>
      <c r="F404" s="87"/>
      <c r="G404" s="87"/>
      <c r="H404" s="49"/>
      <c r="I404" s="87"/>
      <c r="J404" s="87"/>
      <c r="K404" s="87"/>
      <c r="L404" s="76"/>
      <c r="M404" s="77"/>
    </row>
    <row r="405" spans="2:13" ht="15.75">
      <c r="B405" s="12"/>
      <c r="C405" s="32"/>
      <c r="D405" s="32"/>
      <c r="E405" s="68"/>
      <c r="F405" s="35"/>
      <c r="G405" s="35"/>
      <c r="H405" s="67"/>
      <c r="I405" s="84"/>
      <c r="J405" s="84"/>
      <c r="K405" s="84"/>
      <c r="L405" s="67"/>
      <c r="M405" s="79"/>
    </row>
    <row r="406" spans="3:13" ht="93.75" customHeight="1">
      <c r="C406" s="79"/>
      <c r="D406" s="235" t="s">
        <v>277</v>
      </c>
      <c r="E406" s="236"/>
      <c r="F406" s="236"/>
      <c r="G406" s="236"/>
      <c r="H406" s="236"/>
      <c r="I406" s="236"/>
      <c r="J406" s="236"/>
      <c r="K406" s="236"/>
      <c r="L406" s="236"/>
      <c r="M406" s="79"/>
    </row>
    <row r="407" spans="3:13" ht="63.75" customHeight="1">
      <c r="C407" s="79"/>
      <c r="D407" s="235" t="s">
        <v>278</v>
      </c>
      <c r="E407" s="236"/>
      <c r="F407" s="236"/>
      <c r="G407" s="236"/>
      <c r="H407" s="236"/>
      <c r="I407" s="236"/>
      <c r="J407" s="236"/>
      <c r="K407" s="236"/>
      <c r="L407" s="236"/>
      <c r="M407" s="79"/>
    </row>
    <row r="408" spans="3:13" ht="15.75">
      <c r="C408" s="79"/>
      <c r="D408" s="78"/>
      <c r="E408" s="80"/>
      <c r="F408" s="79"/>
      <c r="G408" s="79"/>
      <c r="H408" s="79"/>
      <c r="I408" s="88"/>
      <c r="J408" s="89"/>
      <c r="K408" s="88"/>
      <c r="L408" s="81"/>
      <c r="M408" s="79"/>
    </row>
    <row r="409" spans="3:13" ht="15.75">
      <c r="C409" s="79"/>
      <c r="D409" s="78"/>
      <c r="E409" s="80"/>
      <c r="F409" s="79"/>
      <c r="G409" s="79"/>
      <c r="H409" s="79"/>
      <c r="I409" s="88"/>
      <c r="J409" s="89"/>
      <c r="K409" s="88"/>
      <c r="L409" s="81"/>
      <c r="M409" s="79"/>
    </row>
    <row r="410" spans="3:13" ht="15.75">
      <c r="C410" s="79"/>
      <c r="D410" s="78"/>
      <c r="E410" s="80"/>
      <c r="F410" s="79"/>
      <c r="G410" s="79"/>
      <c r="H410" s="79"/>
      <c r="I410" s="88"/>
      <c r="J410" s="89"/>
      <c r="K410" s="88"/>
      <c r="L410" s="81"/>
      <c r="M410" s="79"/>
    </row>
    <row r="411" spans="3:13" ht="15.75">
      <c r="C411" s="79"/>
      <c r="D411" s="78"/>
      <c r="E411" s="80"/>
      <c r="F411" s="79"/>
      <c r="G411" s="79"/>
      <c r="H411" s="79"/>
      <c r="I411" s="88"/>
      <c r="J411" s="89"/>
      <c r="K411" s="88"/>
      <c r="L411" s="81"/>
      <c r="M411" s="79"/>
    </row>
    <row r="412" spans="3:13" ht="15.75">
      <c r="C412" s="79"/>
      <c r="D412" s="78"/>
      <c r="E412" s="80"/>
      <c r="F412" s="79"/>
      <c r="G412" s="79"/>
      <c r="H412" s="79"/>
      <c r="I412" s="88"/>
      <c r="J412" s="89"/>
      <c r="K412" s="88"/>
      <c r="L412" s="81"/>
      <c r="M412" s="79"/>
    </row>
    <row r="413" spans="3:13" ht="15.75">
      <c r="C413" s="79"/>
      <c r="D413" s="78"/>
      <c r="E413" s="80"/>
      <c r="F413" s="79"/>
      <c r="G413" s="79"/>
      <c r="H413" s="79"/>
      <c r="I413" s="88"/>
      <c r="J413" s="89"/>
      <c r="K413" s="88"/>
      <c r="L413" s="81"/>
      <c r="M413" s="79"/>
    </row>
    <row r="414" spans="3:13" ht="15.75">
      <c r="C414" s="79"/>
      <c r="D414" s="78"/>
      <c r="E414" s="80"/>
      <c r="F414" s="79"/>
      <c r="G414" s="79"/>
      <c r="H414" s="79"/>
      <c r="I414" s="88"/>
      <c r="J414" s="89"/>
      <c r="K414" s="88"/>
      <c r="L414" s="81"/>
      <c r="M414" s="79"/>
    </row>
    <row r="415" spans="3:13" ht="15.75">
      <c r="C415" s="79"/>
      <c r="D415" s="78"/>
      <c r="E415" s="80"/>
      <c r="F415" s="79"/>
      <c r="G415" s="79"/>
      <c r="H415" s="79"/>
      <c r="I415" s="88"/>
      <c r="J415" s="89"/>
      <c r="K415" s="88"/>
      <c r="L415" s="81"/>
      <c r="M415" s="79"/>
    </row>
    <row r="416" spans="3:13" ht="15.75">
      <c r="C416" s="79"/>
      <c r="D416" s="78"/>
      <c r="E416" s="80"/>
      <c r="F416" s="79"/>
      <c r="G416" s="79"/>
      <c r="H416" s="79"/>
      <c r="I416" s="88"/>
      <c r="J416" s="89"/>
      <c r="K416" s="88"/>
      <c r="L416" s="81"/>
      <c r="M416" s="79"/>
    </row>
    <row r="417" spans="3:13" ht="15.75">
      <c r="C417" s="79"/>
      <c r="D417" s="78"/>
      <c r="E417" s="82"/>
      <c r="F417" s="79"/>
      <c r="G417" s="79"/>
      <c r="H417" s="79"/>
      <c r="I417" s="88"/>
      <c r="J417" s="89"/>
      <c r="K417" s="88"/>
      <c r="L417" s="81"/>
      <c r="M417" s="79"/>
    </row>
    <row r="418" spans="3:13" ht="15.75">
      <c r="C418" s="79"/>
      <c r="D418" s="78"/>
      <c r="E418" s="82"/>
      <c r="F418" s="79"/>
      <c r="G418" s="79"/>
      <c r="H418" s="79"/>
      <c r="I418" s="88"/>
      <c r="J418" s="89"/>
      <c r="K418" s="88"/>
      <c r="L418" s="81"/>
      <c r="M418" s="79"/>
    </row>
    <row r="419" spans="3:13" ht="15.75">
      <c r="C419" s="79"/>
      <c r="D419" s="78"/>
      <c r="E419" s="82"/>
      <c r="F419" s="79"/>
      <c r="G419" s="79"/>
      <c r="H419" s="79"/>
      <c r="I419" s="88"/>
      <c r="J419" s="89"/>
      <c r="K419" s="88"/>
      <c r="L419" s="81"/>
      <c r="M419" s="79"/>
    </row>
    <row r="420" spans="3:13" ht="15.75">
      <c r="C420" s="79"/>
      <c r="D420" s="78"/>
      <c r="E420" s="82"/>
      <c r="F420" s="79"/>
      <c r="G420" s="79"/>
      <c r="H420" s="79"/>
      <c r="I420" s="88"/>
      <c r="J420" s="89"/>
      <c r="K420" s="88"/>
      <c r="L420" s="81"/>
      <c r="M420" s="79"/>
    </row>
    <row r="421" spans="3:13" ht="15.75">
      <c r="C421" s="79"/>
      <c r="D421" s="78"/>
      <c r="E421" s="82"/>
      <c r="F421" s="79"/>
      <c r="G421" s="79"/>
      <c r="H421" s="79"/>
      <c r="I421" s="88"/>
      <c r="J421" s="89"/>
      <c r="K421" s="88"/>
      <c r="L421" s="81"/>
      <c r="M421" s="79"/>
    </row>
    <row r="422" spans="3:13" ht="15.75">
      <c r="C422" s="79"/>
      <c r="D422" s="78"/>
      <c r="E422" s="82"/>
      <c r="F422" s="79"/>
      <c r="G422" s="79"/>
      <c r="H422" s="79"/>
      <c r="I422" s="88"/>
      <c r="J422" s="89"/>
      <c r="K422" s="88"/>
      <c r="L422" s="81"/>
      <c r="M422" s="79"/>
    </row>
    <row r="423" spans="3:13" ht="15.75">
      <c r="C423" s="79"/>
      <c r="D423" s="78"/>
      <c r="E423" s="82"/>
      <c r="F423" s="79"/>
      <c r="G423" s="79"/>
      <c r="H423" s="79"/>
      <c r="I423" s="88"/>
      <c r="J423" s="89"/>
      <c r="K423" s="88"/>
      <c r="L423" s="81"/>
      <c r="M423" s="79"/>
    </row>
    <row r="424" spans="3:13" ht="15.75">
      <c r="C424" s="79"/>
      <c r="D424" s="78"/>
      <c r="E424" s="82"/>
      <c r="F424" s="79"/>
      <c r="G424" s="79"/>
      <c r="H424" s="79"/>
      <c r="I424" s="88"/>
      <c r="J424" s="89"/>
      <c r="K424" s="88"/>
      <c r="L424" s="81"/>
      <c r="M424" s="79"/>
    </row>
    <row r="425" spans="3:13" ht="15.75">
      <c r="C425" s="79"/>
      <c r="D425" s="78"/>
      <c r="E425" s="82"/>
      <c r="F425" s="79"/>
      <c r="G425" s="79"/>
      <c r="H425" s="79"/>
      <c r="I425" s="88"/>
      <c r="J425" s="89"/>
      <c r="K425" s="88"/>
      <c r="L425" s="81"/>
      <c r="M425" s="79"/>
    </row>
    <row r="426" spans="3:13" ht="15.75">
      <c r="C426" s="79"/>
      <c r="D426" s="78"/>
      <c r="E426" s="82"/>
      <c r="F426" s="79"/>
      <c r="G426" s="79"/>
      <c r="H426" s="79"/>
      <c r="I426" s="88"/>
      <c r="J426" s="89"/>
      <c r="K426" s="88"/>
      <c r="L426" s="81"/>
      <c r="M426" s="79"/>
    </row>
    <row r="427" spans="3:13" ht="15.75">
      <c r="C427" s="79"/>
      <c r="D427" s="78"/>
      <c r="E427" s="82"/>
      <c r="F427" s="79"/>
      <c r="G427" s="79"/>
      <c r="H427" s="79"/>
      <c r="I427" s="88"/>
      <c r="J427" s="89"/>
      <c r="K427" s="88"/>
      <c r="L427" s="81"/>
      <c r="M427" s="79"/>
    </row>
    <row r="428" spans="3:13" ht="15.75">
      <c r="C428" s="79"/>
      <c r="D428" s="78"/>
      <c r="E428" s="82"/>
      <c r="F428" s="79"/>
      <c r="G428" s="79"/>
      <c r="H428" s="79"/>
      <c r="I428" s="88"/>
      <c r="J428" s="89"/>
      <c r="K428" s="88"/>
      <c r="L428" s="81"/>
      <c r="M428" s="79"/>
    </row>
    <row r="429" spans="3:13" ht="15.75">
      <c r="C429" s="79"/>
      <c r="D429" s="78"/>
      <c r="E429" s="82"/>
      <c r="F429" s="79"/>
      <c r="G429" s="79"/>
      <c r="H429" s="79"/>
      <c r="I429" s="88"/>
      <c r="J429" s="89"/>
      <c r="K429" s="88"/>
      <c r="L429" s="81"/>
      <c r="M429" s="79"/>
    </row>
    <row r="430" spans="3:13" ht="15.75">
      <c r="C430" s="79"/>
      <c r="D430" s="78"/>
      <c r="E430" s="82"/>
      <c r="F430" s="79"/>
      <c r="G430" s="79"/>
      <c r="H430" s="79"/>
      <c r="I430" s="88"/>
      <c r="J430" s="89"/>
      <c r="K430" s="88"/>
      <c r="L430" s="81"/>
      <c r="M430" s="79"/>
    </row>
    <row r="431" spans="3:13" ht="15.75">
      <c r="C431" s="79"/>
      <c r="D431" s="78"/>
      <c r="E431" s="82"/>
      <c r="F431" s="79"/>
      <c r="G431" s="79"/>
      <c r="H431" s="79"/>
      <c r="I431" s="88"/>
      <c r="J431" s="89"/>
      <c r="K431" s="88"/>
      <c r="L431" s="81"/>
      <c r="M431" s="79"/>
    </row>
    <row r="432" spans="3:13" ht="15.75">
      <c r="C432" s="79"/>
      <c r="D432" s="78"/>
      <c r="E432" s="82"/>
      <c r="F432" s="79"/>
      <c r="G432" s="79"/>
      <c r="H432" s="79"/>
      <c r="I432" s="88"/>
      <c r="J432" s="89"/>
      <c r="K432" s="88"/>
      <c r="L432" s="81"/>
      <c r="M432" s="79"/>
    </row>
    <row r="433" spans="3:13" ht="15.75">
      <c r="C433" s="79"/>
      <c r="D433" s="78"/>
      <c r="E433" s="82"/>
      <c r="F433" s="79"/>
      <c r="G433" s="79"/>
      <c r="H433" s="79"/>
      <c r="I433" s="88"/>
      <c r="J433" s="89"/>
      <c r="K433" s="88"/>
      <c r="L433" s="81"/>
      <c r="M433" s="79"/>
    </row>
    <row r="434" spans="3:13" ht="15.75">
      <c r="C434" s="79"/>
      <c r="D434" s="78"/>
      <c r="E434" s="82"/>
      <c r="F434" s="79"/>
      <c r="G434" s="79"/>
      <c r="H434" s="79"/>
      <c r="I434" s="88"/>
      <c r="J434" s="89"/>
      <c r="K434" s="88"/>
      <c r="L434" s="79"/>
      <c r="M434" s="79"/>
    </row>
    <row r="435" spans="3:13" ht="15.75">
      <c r="C435" s="79"/>
      <c r="D435" s="78"/>
      <c r="E435" s="82"/>
      <c r="F435" s="79"/>
      <c r="G435" s="79"/>
      <c r="H435" s="79"/>
      <c r="I435" s="88"/>
      <c r="J435" s="89"/>
      <c r="K435" s="88"/>
      <c r="L435" s="79"/>
      <c r="M435" s="79"/>
    </row>
    <row r="436" spans="3:13" ht="15.75">
      <c r="C436" s="79"/>
      <c r="D436" s="78"/>
      <c r="E436" s="82"/>
      <c r="F436" s="79"/>
      <c r="G436" s="79"/>
      <c r="H436" s="79"/>
      <c r="I436" s="88"/>
      <c r="J436" s="89"/>
      <c r="K436" s="88"/>
      <c r="L436" s="79"/>
      <c r="M436" s="79"/>
    </row>
    <row r="437" spans="3:13" ht="15.75">
      <c r="C437" s="79"/>
      <c r="D437" s="78"/>
      <c r="E437" s="82"/>
      <c r="F437" s="79"/>
      <c r="G437" s="79"/>
      <c r="H437" s="79"/>
      <c r="I437" s="88"/>
      <c r="J437" s="89"/>
      <c r="K437" s="88"/>
      <c r="L437" s="79"/>
      <c r="M437" s="79"/>
    </row>
    <row r="438" spans="3:13" ht="15.75">
      <c r="C438" s="79"/>
      <c r="D438" s="78"/>
      <c r="E438" s="82"/>
      <c r="F438" s="79"/>
      <c r="G438" s="79"/>
      <c r="H438" s="79"/>
      <c r="I438" s="88"/>
      <c r="J438" s="89"/>
      <c r="K438" s="88"/>
      <c r="L438" s="79"/>
      <c r="M438" s="79"/>
    </row>
    <row r="439" spans="3:13" ht="15.75">
      <c r="C439" s="79"/>
      <c r="D439" s="78"/>
      <c r="E439" s="82"/>
      <c r="F439" s="79"/>
      <c r="G439" s="79"/>
      <c r="H439" s="79"/>
      <c r="I439" s="88"/>
      <c r="J439" s="89"/>
      <c r="K439" s="88"/>
      <c r="L439" s="79"/>
      <c r="M439" s="79"/>
    </row>
    <row r="440" spans="3:13" ht="15.75">
      <c r="C440" s="79"/>
      <c r="D440" s="78"/>
      <c r="E440" s="82"/>
      <c r="F440" s="79"/>
      <c r="G440" s="79"/>
      <c r="H440" s="79"/>
      <c r="I440" s="88"/>
      <c r="J440" s="89"/>
      <c r="K440" s="88"/>
      <c r="L440" s="79"/>
      <c r="M440" s="79"/>
    </row>
    <row r="441" spans="3:13" ht="15.75">
      <c r="C441" s="79"/>
      <c r="D441" s="78"/>
      <c r="E441" s="82"/>
      <c r="F441" s="79"/>
      <c r="G441" s="79"/>
      <c r="H441" s="79"/>
      <c r="I441" s="88"/>
      <c r="J441" s="89"/>
      <c r="K441" s="88"/>
      <c r="L441" s="79"/>
      <c r="M441" s="79"/>
    </row>
    <row r="442" spans="3:13" ht="15.75">
      <c r="C442" s="79"/>
      <c r="D442" s="78"/>
      <c r="E442" s="82"/>
      <c r="F442" s="79"/>
      <c r="G442" s="79"/>
      <c r="H442" s="79"/>
      <c r="I442" s="88"/>
      <c r="J442" s="89"/>
      <c r="K442" s="88"/>
      <c r="L442" s="79"/>
      <c r="M442" s="79"/>
    </row>
    <row r="443" spans="3:13" ht="15.75">
      <c r="C443" s="79"/>
      <c r="D443" s="78"/>
      <c r="E443" s="82"/>
      <c r="F443" s="79"/>
      <c r="G443" s="79"/>
      <c r="H443" s="79"/>
      <c r="I443" s="88"/>
      <c r="J443" s="89"/>
      <c r="K443" s="88"/>
      <c r="L443" s="79"/>
      <c r="M443" s="79"/>
    </row>
    <row r="444" spans="3:13" ht="15.75">
      <c r="C444" s="79"/>
      <c r="D444" s="78"/>
      <c r="E444" s="82"/>
      <c r="F444" s="79"/>
      <c r="G444" s="79"/>
      <c r="H444" s="79"/>
      <c r="I444" s="88"/>
      <c r="J444" s="89"/>
      <c r="K444" s="88"/>
      <c r="L444" s="79"/>
      <c r="M444" s="79"/>
    </row>
    <row r="445" spans="3:13" ht="15.75">
      <c r="C445" s="79"/>
      <c r="D445" s="78"/>
      <c r="E445" s="82"/>
      <c r="F445" s="79"/>
      <c r="G445" s="79"/>
      <c r="H445" s="79"/>
      <c r="I445" s="88"/>
      <c r="J445" s="89"/>
      <c r="K445" s="88"/>
      <c r="L445" s="79"/>
      <c r="M445" s="79"/>
    </row>
    <row r="446" spans="3:13" ht="15.75">
      <c r="C446" s="79"/>
      <c r="D446" s="78"/>
      <c r="E446" s="82"/>
      <c r="F446" s="79"/>
      <c r="G446" s="79"/>
      <c r="H446" s="79"/>
      <c r="I446" s="88"/>
      <c r="J446" s="89"/>
      <c r="K446" s="88"/>
      <c r="L446" s="79"/>
      <c r="M446" s="79"/>
    </row>
    <row r="447" spans="3:13" ht="15.75">
      <c r="C447" s="79"/>
      <c r="D447" s="78"/>
      <c r="E447" s="82"/>
      <c r="F447" s="79"/>
      <c r="G447" s="79"/>
      <c r="H447" s="79"/>
      <c r="I447" s="88"/>
      <c r="J447" s="89"/>
      <c r="K447" s="88"/>
      <c r="L447" s="79"/>
      <c r="M447" s="79"/>
    </row>
    <row r="448" spans="3:13" ht="15.75">
      <c r="C448" s="79"/>
      <c r="D448" s="78"/>
      <c r="E448" s="82"/>
      <c r="F448" s="79"/>
      <c r="G448" s="79"/>
      <c r="H448" s="79"/>
      <c r="I448" s="88"/>
      <c r="J448" s="89"/>
      <c r="K448" s="88"/>
      <c r="L448" s="79"/>
      <c r="M448" s="79"/>
    </row>
    <row r="449" spans="3:13" ht="15.75">
      <c r="C449" s="79"/>
      <c r="D449" s="78"/>
      <c r="E449" s="82"/>
      <c r="F449" s="79"/>
      <c r="G449" s="79"/>
      <c r="H449" s="79"/>
      <c r="I449" s="88"/>
      <c r="J449" s="89"/>
      <c r="K449" s="88"/>
      <c r="L449" s="79"/>
      <c r="M449" s="79"/>
    </row>
    <row r="450" spans="3:13" ht="15.75">
      <c r="C450" s="79"/>
      <c r="D450" s="78"/>
      <c r="E450" s="82"/>
      <c r="F450" s="79"/>
      <c r="G450" s="79"/>
      <c r="H450" s="79"/>
      <c r="I450" s="88"/>
      <c r="J450" s="89"/>
      <c r="K450" s="88"/>
      <c r="L450" s="79"/>
      <c r="M450" s="79"/>
    </row>
    <row r="451" spans="3:13" ht="15.75">
      <c r="C451" s="79"/>
      <c r="D451" s="78"/>
      <c r="E451" s="82"/>
      <c r="F451" s="79"/>
      <c r="G451" s="79"/>
      <c r="H451" s="79"/>
      <c r="I451" s="88"/>
      <c r="J451" s="89"/>
      <c r="K451" s="88"/>
      <c r="L451" s="79"/>
      <c r="M451" s="79"/>
    </row>
    <row r="452" spans="3:13" ht="15.75">
      <c r="C452" s="79"/>
      <c r="D452" s="78"/>
      <c r="E452" s="82"/>
      <c r="F452" s="79"/>
      <c r="G452" s="79"/>
      <c r="H452" s="79"/>
      <c r="I452" s="88"/>
      <c r="J452" s="89"/>
      <c r="K452" s="88"/>
      <c r="L452" s="79"/>
      <c r="M452" s="79"/>
    </row>
    <row r="453" spans="3:13" ht="15.75">
      <c r="C453" s="79"/>
      <c r="D453" s="78"/>
      <c r="E453" s="82"/>
      <c r="F453" s="79"/>
      <c r="G453" s="79"/>
      <c r="H453" s="79"/>
      <c r="I453" s="88"/>
      <c r="J453" s="89"/>
      <c r="K453" s="88"/>
      <c r="L453" s="79"/>
      <c r="M453" s="79"/>
    </row>
    <row r="454" spans="3:13" ht="15.75">
      <c r="C454" s="79"/>
      <c r="D454" s="78"/>
      <c r="E454" s="82"/>
      <c r="F454" s="79"/>
      <c r="G454" s="79"/>
      <c r="H454" s="79"/>
      <c r="I454" s="88"/>
      <c r="J454" s="89"/>
      <c r="K454" s="88"/>
      <c r="L454" s="79"/>
      <c r="M454" s="79"/>
    </row>
    <row r="455" spans="3:13" ht="15.75">
      <c r="C455" s="79"/>
      <c r="D455" s="78"/>
      <c r="E455" s="82"/>
      <c r="F455" s="79"/>
      <c r="G455" s="79"/>
      <c r="H455" s="79"/>
      <c r="I455" s="88"/>
      <c r="J455" s="89"/>
      <c r="K455" s="88"/>
      <c r="L455" s="79"/>
      <c r="M455" s="79"/>
    </row>
    <row r="456" spans="3:13" ht="15.75">
      <c r="C456" s="79"/>
      <c r="D456" s="78"/>
      <c r="E456" s="82"/>
      <c r="F456" s="79"/>
      <c r="G456" s="79"/>
      <c r="H456" s="79"/>
      <c r="I456" s="88"/>
      <c r="J456" s="89"/>
      <c r="K456" s="88"/>
      <c r="L456" s="79"/>
      <c r="M456" s="79"/>
    </row>
    <row r="457" spans="3:13" ht="15.75">
      <c r="C457" s="79"/>
      <c r="D457" s="78"/>
      <c r="E457" s="82"/>
      <c r="F457" s="79"/>
      <c r="G457" s="79"/>
      <c r="H457" s="79"/>
      <c r="I457" s="88"/>
      <c r="J457" s="89"/>
      <c r="K457" s="88"/>
      <c r="L457" s="79"/>
      <c r="M457" s="79"/>
    </row>
    <row r="458" spans="3:13" ht="15.75">
      <c r="C458" s="79"/>
      <c r="D458" s="78"/>
      <c r="E458" s="82"/>
      <c r="F458" s="79"/>
      <c r="G458" s="79"/>
      <c r="H458" s="79"/>
      <c r="I458" s="88"/>
      <c r="J458" s="89"/>
      <c r="K458" s="88"/>
      <c r="L458" s="79"/>
      <c r="M458" s="79"/>
    </row>
    <row r="459" spans="3:13" ht="15.75">
      <c r="C459" s="79"/>
      <c r="D459" s="78"/>
      <c r="E459" s="82"/>
      <c r="F459" s="79"/>
      <c r="G459" s="79"/>
      <c r="H459" s="79"/>
      <c r="I459" s="88"/>
      <c r="J459" s="89"/>
      <c r="K459" s="88"/>
      <c r="L459" s="79"/>
      <c r="M459" s="79"/>
    </row>
    <row r="460" spans="3:13" ht="15.75">
      <c r="C460" s="79"/>
      <c r="D460" s="78"/>
      <c r="E460" s="82"/>
      <c r="F460" s="79"/>
      <c r="G460" s="79"/>
      <c r="H460" s="79"/>
      <c r="I460" s="88"/>
      <c r="J460" s="89"/>
      <c r="K460" s="88"/>
      <c r="L460" s="79"/>
      <c r="M460" s="79"/>
    </row>
    <row r="461" spans="3:13" ht="15.75">
      <c r="C461" s="79"/>
      <c r="D461" s="78"/>
      <c r="E461" s="82"/>
      <c r="F461" s="79"/>
      <c r="G461" s="79"/>
      <c r="H461" s="79"/>
      <c r="I461" s="88"/>
      <c r="J461" s="89"/>
      <c r="K461" s="88"/>
      <c r="L461" s="79"/>
      <c r="M461" s="79"/>
    </row>
    <row r="462" spans="3:13" ht="15.75">
      <c r="C462" s="79"/>
      <c r="D462" s="78"/>
      <c r="E462" s="82"/>
      <c r="F462" s="79"/>
      <c r="G462" s="79"/>
      <c r="H462" s="79"/>
      <c r="I462" s="88"/>
      <c r="J462" s="89"/>
      <c r="K462" s="88"/>
      <c r="L462" s="79"/>
      <c r="M462" s="79"/>
    </row>
    <row r="463" spans="3:13" ht="15.75">
      <c r="C463" s="79"/>
      <c r="D463" s="78"/>
      <c r="E463" s="82"/>
      <c r="F463" s="79"/>
      <c r="G463" s="79"/>
      <c r="H463" s="79"/>
      <c r="I463" s="88"/>
      <c r="J463" s="89"/>
      <c r="K463" s="88"/>
      <c r="L463" s="79"/>
      <c r="M463" s="79"/>
    </row>
    <row r="464" spans="3:13" ht="15.75">
      <c r="C464" s="79"/>
      <c r="D464" s="78"/>
      <c r="E464" s="82"/>
      <c r="F464" s="79"/>
      <c r="G464" s="79"/>
      <c r="H464" s="79"/>
      <c r="I464" s="88"/>
      <c r="J464" s="89"/>
      <c r="K464" s="88"/>
      <c r="L464" s="79"/>
      <c r="M464" s="79"/>
    </row>
    <row r="465" spans="3:13" ht="15.75">
      <c r="C465" s="79"/>
      <c r="D465" s="78"/>
      <c r="E465" s="82"/>
      <c r="F465" s="79"/>
      <c r="G465" s="79"/>
      <c r="H465" s="79"/>
      <c r="I465" s="88"/>
      <c r="J465" s="89"/>
      <c r="K465" s="88"/>
      <c r="L465" s="79"/>
      <c r="M465" s="79"/>
    </row>
    <row r="466" spans="3:13" ht="15.75">
      <c r="C466" s="79"/>
      <c r="D466" s="78"/>
      <c r="E466" s="82"/>
      <c r="F466" s="79"/>
      <c r="G466" s="79"/>
      <c r="H466" s="79"/>
      <c r="I466" s="88"/>
      <c r="J466" s="89"/>
      <c r="K466" s="88"/>
      <c r="L466" s="79"/>
      <c r="M466" s="79"/>
    </row>
    <row r="467" spans="3:13" ht="15.75">
      <c r="C467" s="79"/>
      <c r="D467" s="78"/>
      <c r="E467" s="82"/>
      <c r="F467" s="79"/>
      <c r="G467" s="79"/>
      <c r="H467" s="79"/>
      <c r="I467" s="88"/>
      <c r="J467" s="89"/>
      <c r="K467" s="88"/>
      <c r="L467" s="79"/>
      <c r="M467" s="79"/>
    </row>
    <row r="468" spans="3:13" ht="15.75">
      <c r="C468" s="79"/>
      <c r="D468" s="78"/>
      <c r="E468" s="82"/>
      <c r="F468" s="79"/>
      <c r="G468" s="79"/>
      <c r="H468" s="79"/>
      <c r="I468" s="88"/>
      <c r="J468" s="89"/>
      <c r="K468" s="88"/>
      <c r="L468" s="79"/>
      <c r="M468" s="79"/>
    </row>
    <row r="469" spans="3:13" ht="15.75">
      <c r="C469" s="79"/>
      <c r="D469" s="78"/>
      <c r="E469" s="82"/>
      <c r="F469" s="79"/>
      <c r="G469" s="79"/>
      <c r="H469" s="79"/>
      <c r="I469" s="88"/>
      <c r="J469" s="89"/>
      <c r="K469" s="88"/>
      <c r="L469" s="79"/>
      <c r="M469" s="79"/>
    </row>
    <row r="470" spans="3:13" ht="15.75">
      <c r="C470" s="79"/>
      <c r="D470" s="78"/>
      <c r="E470" s="82"/>
      <c r="F470" s="79"/>
      <c r="G470" s="79"/>
      <c r="H470" s="79"/>
      <c r="I470" s="88"/>
      <c r="J470" s="89"/>
      <c r="K470" s="88"/>
      <c r="L470" s="79"/>
      <c r="M470" s="79"/>
    </row>
    <row r="471" spans="3:13" ht="15.75">
      <c r="C471" s="79"/>
      <c r="D471" s="78"/>
      <c r="E471" s="82"/>
      <c r="F471" s="79"/>
      <c r="G471" s="79"/>
      <c r="H471" s="79"/>
      <c r="I471" s="88"/>
      <c r="J471" s="89"/>
      <c r="K471" s="88"/>
      <c r="L471" s="79"/>
      <c r="M471" s="79"/>
    </row>
    <row r="472" spans="3:13" ht="15.75">
      <c r="C472" s="79"/>
      <c r="D472" s="78"/>
      <c r="E472" s="82"/>
      <c r="F472" s="79"/>
      <c r="G472" s="79"/>
      <c r="H472" s="79"/>
      <c r="I472" s="88"/>
      <c r="J472" s="89"/>
      <c r="K472" s="88"/>
      <c r="L472" s="79"/>
      <c r="M472" s="79"/>
    </row>
    <row r="473" spans="3:13" ht="15.75">
      <c r="C473" s="79"/>
      <c r="D473" s="78"/>
      <c r="E473" s="82"/>
      <c r="F473" s="79"/>
      <c r="G473" s="79"/>
      <c r="H473" s="79"/>
      <c r="I473" s="79"/>
      <c r="J473" s="69"/>
      <c r="K473" s="79"/>
      <c r="L473" s="79"/>
      <c r="M473" s="79"/>
    </row>
    <row r="474" spans="3:13" ht="15.75">
      <c r="C474" s="79"/>
      <c r="D474" s="78"/>
      <c r="E474" s="82"/>
      <c r="F474" s="79"/>
      <c r="G474" s="79"/>
      <c r="H474" s="79"/>
      <c r="I474" s="79"/>
      <c r="J474" s="69"/>
      <c r="K474" s="79"/>
      <c r="L474" s="79"/>
      <c r="M474" s="79"/>
    </row>
    <row r="475" spans="3:13" ht="15.75">
      <c r="C475" s="79"/>
      <c r="D475" s="78"/>
      <c r="E475" s="82"/>
      <c r="F475" s="79"/>
      <c r="G475" s="79"/>
      <c r="H475" s="79"/>
      <c r="I475" s="79"/>
      <c r="J475" s="69"/>
      <c r="K475" s="79"/>
      <c r="L475" s="79"/>
      <c r="M475" s="79"/>
    </row>
    <row r="476" spans="3:13" ht="15.75">
      <c r="C476" s="79"/>
      <c r="D476" s="78"/>
      <c r="E476" s="82"/>
      <c r="F476" s="79"/>
      <c r="G476" s="79"/>
      <c r="H476" s="79"/>
      <c r="I476" s="79"/>
      <c r="J476" s="69"/>
      <c r="K476" s="79"/>
      <c r="L476" s="79"/>
      <c r="M476" s="79"/>
    </row>
    <row r="477" spans="3:13" ht="15.75">
      <c r="C477" s="79"/>
      <c r="D477" s="78"/>
      <c r="E477" s="82"/>
      <c r="F477" s="79"/>
      <c r="G477" s="79"/>
      <c r="H477" s="79"/>
      <c r="I477" s="79"/>
      <c r="J477" s="69"/>
      <c r="K477" s="79"/>
      <c r="L477" s="79"/>
      <c r="M477" s="79"/>
    </row>
    <row r="478" spans="3:13" ht="15.75">
      <c r="C478" s="79"/>
      <c r="D478" s="78"/>
      <c r="E478" s="82"/>
      <c r="F478" s="79"/>
      <c r="G478" s="79"/>
      <c r="H478" s="79"/>
      <c r="I478" s="79"/>
      <c r="J478" s="69"/>
      <c r="K478" s="79"/>
      <c r="L478" s="79"/>
      <c r="M478" s="79"/>
    </row>
    <row r="479" spans="3:13" ht="15.75">
      <c r="C479" s="79"/>
      <c r="D479" s="78"/>
      <c r="E479" s="82"/>
      <c r="F479" s="79"/>
      <c r="G479" s="79"/>
      <c r="H479" s="79"/>
      <c r="I479" s="79"/>
      <c r="J479" s="69"/>
      <c r="K479" s="79"/>
      <c r="L479" s="79"/>
      <c r="M479" s="79"/>
    </row>
    <row r="480" spans="3:13" ht="15.75">
      <c r="C480" s="79"/>
      <c r="D480" s="78"/>
      <c r="E480" s="82"/>
      <c r="F480" s="79"/>
      <c r="G480" s="79"/>
      <c r="H480" s="79"/>
      <c r="I480" s="79"/>
      <c r="J480" s="69"/>
      <c r="K480" s="79"/>
      <c r="L480" s="79"/>
      <c r="M480" s="79"/>
    </row>
    <row r="481" spans="3:13" ht="15.75">
      <c r="C481" s="79"/>
      <c r="D481" s="78"/>
      <c r="E481" s="82"/>
      <c r="F481" s="79"/>
      <c r="G481" s="79"/>
      <c r="H481" s="79"/>
      <c r="I481" s="79"/>
      <c r="J481" s="69"/>
      <c r="K481" s="79"/>
      <c r="L481" s="79"/>
      <c r="M481" s="79"/>
    </row>
    <row r="482" spans="3:13" ht="15.75">
      <c r="C482" s="79"/>
      <c r="D482" s="78"/>
      <c r="E482" s="82"/>
      <c r="F482" s="79"/>
      <c r="G482" s="79"/>
      <c r="H482" s="79"/>
      <c r="I482" s="79"/>
      <c r="J482" s="69"/>
      <c r="K482" s="79"/>
      <c r="L482" s="79"/>
      <c r="M482" s="79"/>
    </row>
    <row r="483" spans="3:13" ht="15.75">
      <c r="C483" s="79"/>
      <c r="D483" s="78"/>
      <c r="E483" s="82"/>
      <c r="F483" s="79"/>
      <c r="G483" s="79"/>
      <c r="H483" s="79"/>
      <c r="I483" s="79"/>
      <c r="J483" s="69"/>
      <c r="K483" s="79"/>
      <c r="L483" s="79"/>
      <c r="M483" s="79"/>
    </row>
    <row r="484" spans="3:13" ht="15.75">
      <c r="C484" s="79"/>
      <c r="D484" s="78"/>
      <c r="E484" s="82"/>
      <c r="F484" s="79"/>
      <c r="G484" s="79"/>
      <c r="H484" s="79"/>
      <c r="I484" s="79"/>
      <c r="J484" s="69"/>
      <c r="K484" s="79"/>
      <c r="L484" s="79"/>
      <c r="M484" s="79"/>
    </row>
    <row r="485" spans="3:13" ht="15.75">
      <c r="C485" s="79"/>
      <c r="D485" s="78"/>
      <c r="E485" s="82"/>
      <c r="F485" s="79"/>
      <c r="G485" s="79"/>
      <c r="H485" s="79"/>
      <c r="I485" s="79"/>
      <c r="J485" s="69"/>
      <c r="K485" s="79"/>
      <c r="L485" s="79"/>
      <c r="M485" s="79"/>
    </row>
    <row r="486" spans="3:13" ht="15.75">
      <c r="C486" s="79"/>
      <c r="D486" s="78"/>
      <c r="E486" s="82"/>
      <c r="F486" s="79"/>
      <c r="G486" s="79"/>
      <c r="H486" s="79"/>
      <c r="I486" s="79"/>
      <c r="J486" s="69"/>
      <c r="K486" s="79"/>
      <c r="L486" s="79"/>
      <c r="M486" s="79"/>
    </row>
    <row r="487" spans="3:13" ht="15.75">
      <c r="C487" s="79"/>
      <c r="D487" s="78"/>
      <c r="E487" s="82"/>
      <c r="F487" s="79"/>
      <c r="G487" s="79"/>
      <c r="H487" s="79"/>
      <c r="I487" s="79"/>
      <c r="J487" s="69"/>
      <c r="K487" s="79"/>
      <c r="L487" s="79"/>
      <c r="M487" s="79"/>
    </row>
    <row r="488" spans="3:13" ht="15.75">
      <c r="C488" s="79"/>
      <c r="D488" s="78"/>
      <c r="E488" s="82"/>
      <c r="F488" s="79"/>
      <c r="G488" s="79"/>
      <c r="H488" s="79"/>
      <c r="I488" s="79"/>
      <c r="J488" s="69"/>
      <c r="K488" s="79"/>
      <c r="L488" s="79"/>
      <c r="M488" s="79"/>
    </row>
    <row r="489" spans="3:13" ht="15.75">
      <c r="C489" s="79"/>
      <c r="D489" s="78"/>
      <c r="E489" s="82"/>
      <c r="F489" s="79"/>
      <c r="G489" s="79"/>
      <c r="H489" s="79"/>
      <c r="I489" s="79"/>
      <c r="J489" s="69"/>
      <c r="K489" s="79"/>
      <c r="L489" s="79"/>
      <c r="M489" s="79"/>
    </row>
    <row r="490" spans="3:13" ht="15.75">
      <c r="C490" s="79"/>
      <c r="D490" s="78"/>
      <c r="E490" s="82"/>
      <c r="F490" s="79"/>
      <c r="G490" s="79"/>
      <c r="H490" s="79"/>
      <c r="I490" s="79"/>
      <c r="J490" s="69"/>
      <c r="K490" s="79"/>
      <c r="L490" s="79"/>
      <c r="M490" s="79"/>
    </row>
    <row r="491" spans="3:13" ht="15.75">
      <c r="C491" s="79"/>
      <c r="D491" s="78"/>
      <c r="E491" s="82"/>
      <c r="F491" s="79"/>
      <c r="G491" s="79"/>
      <c r="H491" s="79"/>
      <c r="I491" s="79"/>
      <c r="J491" s="69"/>
      <c r="K491" s="79"/>
      <c r="L491" s="79"/>
      <c r="M491" s="79"/>
    </row>
    <row r="492" spans="3:13" ht="15.75">
      <c r="C492" s="79"/>
      <c r="D492" s="78"/>
      <c r="E492" s="82"/>
      <c r="F492" s="79"/>
      <c r="G492" s="79"/>
      <c r="H492" s="79"/>
      <c r="I492" s="79"/>
      <c r="J492" s="69"/>
      <c r="K492" s="79"/>
      <c r="L492" s="79"/>
      <c r="M492" s="79"/>
    </row>
    <row r="493" spans="3:13" ht="15.75">
      <c r="C493" s="79"/>
      <c r="D493" s="78"/>
      <c r="E493" s="82"/>
      <c r="F493" s="79"/>
      <c r="G493" s="79"/>
      <c r="H493" s="79"/>
      <c r="I493" s="79"/>
      <c r="J493" s="69"/>
      <c r="K493" s="79"/>
      <c r="L493" s="79"/>
      <c r="M493" s="79"/>
    </row>
    <row r="494" spans="3:13" ht="15.75">
      <c r="C494" s="79"/>
      <c r="D494" s="78"/>
      <c r="E494" s="82"/>
      <c r="F494" s="79"/>
      <c r="G494" s="79"/>
      <c r="H494" s="79"/>
      <c r="I494" s="79"/>
      <c r="J494" s="69"/>
      <c r="K494" s="79"/>
      <c r="L494" s="79"/>
      <c r="M494" s="79"/>
    </row>
    <row r="495" spans="3:13" ht="15.75">
      <c r="C495" s="79"/>
      <c r="D495" s="78"/>
      <c r="E495" s="82"/>
      <c r="F495" s="79"/>
      <c r="G495" s="79"/>
      <c r="H495" s="79"/>
      <c r="I495" s="79"/>
      <c r="J495" s="69"/>
      <c r="K495" s="79"/>
      <c r="L495" s="79"/>
      <c r="M495" s="79"/>
    </row>
    <row r="496" spans="3:13" ht="15.75">
      <c r="C496" s="79"/>
      <c r="D496" s="78"/>
      <c r="E496" s="82"/>
      <c r="F496" s="79"/>
      <c r="G496" s="79"/>
      <c r="H496" s="79"/>
      <c r="I496" s="79"/>
      <c r="J496" s="69"/>
      <c r="K496" s="79"/>
      <c r="L496" s="79"/>
      <c r="M496" s="79"/>
    </row>
    <row r="497" spans="3:13" ht="15.75">
      <c r="C497" s="79"/>
      <c r="D497" s="78"/>
      <c r="E497" s="82"/>
      <c r="F497" s="79"/>
      <c r="G497" s="79"/>
      <c r="H497" s="79"/>
      <c r="I497" s="79"/>
      <c r="J497" s="69"/>
      <c r="K497" s="79"/>
      <c r="L497" s="79"/>
      <c r="M497" s="79"/>
    </row>
    <row r="498" spans="3:13" ht="15.75">
      <c r="C498" s="79"/>
      <c r="D498" s="78"/>
      <c r="E498" s="82"/>
      <c r="F498" s="79"/>
      <c r="G498" s="79"/>
      <c r="H498" s="79"/>
      <c r="I498" s="79"/>
      <c r="J498" s="69"/>
      <c r="K498" s="79"/>
      <c r="L498" s="79"/>
      <c r="M498" s="79"/>
    </row>
    <row r="499" spans="3:13" ht="15.75">
      <c r="C499" s="79"/>
      <c r="D499" s="78"/>
      <c r="E499" s="82"/>
      <c r="F499" s="79"/>
      <c r="G499" s="79"/>
      <c r="H499" s="79"/>
      <c r="I499" s="79"/>
      <c r="J499" s="69"/>
      <c r="K499" s="79"/>
      <c r="L499" s="79"/>
      <c r="M499" s="79"/>
    </row>
    <row r="500" spans="3:13" ht="15.75">
      <c r="C500" s="79"/>
      <c r="D500" s="78"/>
      <c r="E500" s="82"/>
      <c r="F500" s="79"/>
      <c r="G500" s="79"/>
      <c r="H500" s="79"/>
      <c r="I500" s="79"/>
      <c r="J500" s="69"/>
      <c r="K500" s="79"/>
      <c r="L500" s="79"/>
      <c r="M500" s="79"/>
    </row>
    <row r="501" spans="3:13" ht="15.75">
      <c r="C501" s="79"/>
      <c r="D501" s="78"/>
      <c r="E501" s="82"/>
      <c r="F501" s="79"/>
      <c r="G501" s="79"/>
      <c r="H501" s="79"/>
      <c r="I501" s="79"/>
      <c r="J501" s="69"/>
      <c r="K501" s="79"/>
      <c r="L501" s="79"/>
      <c r="M501" s="79"/>
    </row>
    <row r="502" spans="3:13" ht="15.75">
      <c r="C502" s="79"/>
      <c r="D502" s="78"/>
      <c r="E502" s="82"/>
      <c r="F502" s="79"/>
      <c r="G502" s="79"/>
      <c r="H502" s="79"/>
      <c r="I502" s="79"/>
      <c r="J502" s="69"/>
      <c r="K502" s="79"/>
      <c r="L502" s="79"/>
      <c r="M502" s="79"/>
    </row>
    <row r="503" spans="3:13" ht="15.75">
      <c r="C503" s="79"/>
      <c r="D503" s="78"/>
      <c r="E503" s="82"/>
      <c r="F503" s="79"/>
      <c r="G503" s="79"/>
      <c r="H503" s="79"/>
      <c r="I503" s="79"/>
      <c r="J503" s="69"/>
      <c r="K503" s="79"/>
      <c r="L503" s="79"/>
      <c r="M503" s="79"/>
    </row>
    <row r="504" spans="3:13" ht="15.75">
      <c r="C504" s="79"/>
      <c r="D504" s="78"/>
      <c r="E504" s="82"/>
      <c r="F504" s="79"/>
      <c r="G504" s="79"/>
      <c r="H504" s="79"/>
      <c r="I504" s="79"/>
      <c r="J504" s="69"/>
      <c r="K504" s="79"/>
      <c r="L504" s="79"/>
      <c r="M504" s="79"/>
    </row>
    <row r="505" spans="3:13" ht="15.75">
      <c r="C505" s="79"/>
      <c r="D505" s="78"/>
      <c r="E505" s="82"/>
      <c r="F505" s="79"/>
      <c r="G505" s="79"/>
      <c r="H505" s="79"/>
      <c r="I505" s="79"/>
      <c r="J505" s="69"/>
      <c r="K505" s="79"/>
      <c r="L505" s="79"/>
      <c r="M505" s="79"/>
    </row>
    <row r="506" spans="3:13" ht="15.75">
      <c r="C506" s="79"/>
      <c r="D506" s="78"/>
      <c r="E506" s="82"/>
      <c r="F506" s="79"/>
      <c r="G506" s="79"/>
      <c r="H506" s="79"/>
      <c r="I506" s="79"/>
      <c r="J506" s="69"/>
      <c r="K506" s="79"/>
      <c r="L506" s="79"/>
      <c r="M506" s="79"/>
    </row>
    <row r="507" spans="3:13" ht="15.75">
      <c r="C507" s="79"/>
      <c r="D507" s="78"/>
      <c r="E507" s="82"/>
      <c r="F507" s="79"/>
      <c r="G507" s="79"/>
      <c r="H507" s="79"/>
      <c r="I507" s="79"/>
      <c r="J507" s="69"/>
      <c r="K507" s="79"/>
      <c r="L507" s="79"/>
      <c r="M507" s="79"/>
    </row>
    <row r="508" spans="3:13" ht="15.75">
      <c r="C508" s="79"/>
      <c r="D508" s="78"/>
      <c r="E508" s="82"/>
      <c r="F508" s="79"/>
      <c r="G508" s="79"/>
      <c r="H508" s="79"/>
      <c r="I508" s="79"/>
      <c r="J508" s="69"/>
      <c r="K508" s="79"/>
      <c r="L508" s="79"/>
      <c r="M508" s="79"/>
    </row>
    <row r="509" spans="3:13" ht="15.75">
      <c r="C509" s="79"/>
      <c r="D509" s="78"/>
      <c r="E509" s="82"/>
      <c r="F509" s="79"/>
      <c r="G509" s="79"/>
      <c r="H509" s="79"/>
      <c r="I509" s="79"/>
      <c r="J509" s="69"/>
      <c r="K509" s="79"/>
      <c r="L509" s="79"/>
      <c r="M509" s="79"/>
    </row>
    <row r="510" spans="3:13" ht="15.75">
      <c r="C510" s="79"/>
      <c r="D510" s="78"/>
      <c r="E510" s="82"/>
      <c r="F510" s="79"/>
      <c r="G510" s="79"/>
      <c r="H510" s="79"/>
      <c r="I510" s="79"/>
      <c r="J510" s="69"/>
      <c r="K510" s="79"/>
      <c r="L510" s="79"/>
      <c r="M510" s="79"/>
    </row>
    <row r="511" spans="3:13" ht="15.75">
      <c r="C511" s="79"/>
      <c r="D511" s="78"/>
      <c r="E511" s="82"/>
      <c r="F511" s="79"/>
      <c r="G511" s="79"/>
      <c r="H511" s="79"/>
      <c r="I511" s="79"/>
      <c r="J511" s="69"/>
      <c r="K511" s="79"/>
      <c r="L511" s="79"/>
      <c r="M511" s="79"/>
    </row>
    <row r="512" spans="3:13" ht="15.75">
      <c r="C512" s="79"/>
      <c r="D512" s="78"/>
      <c r="E512" s="82"/>
      <c r="F512" s="79"/>
      <c r="G512" s="79"/>
      <c r="H512" s="79"/>
      <c r="I512" s="79"/>
      <c r="J512" s="69"/>
      <c r="K512" s="79"/>
      <c r="L512" s="79"/>
      <c r="M512" s="79"/>
    </row>
    <row r="513" spans="3:13" ht="15.75">
      <c r="C513" s="79"/>
      <c r="D513" s="78"/>
      <c r="E513" s="82"/>
      <c r="F513" s="79"/>
      <c r="G513" s="79"/>
      <c r="H513" s="79"/>
      <c r="I513" s="79"/>
      <c r="J513" s="69"/>
      <c r="K513" s="79"/>
      <c r="L513" s="79"/>
      <c r="M513" s="79"/>
    </row>
    <row r="514" spans="3:13" ht="15.75">
      <c r="C514" s="79"/>
      <c r="D514" s="78"/>
      <c r="E514" s="82"/>
      <c r="F514" s="79"/>
      <c r="G514" s="79"/>
      <c r="H514" s="79"/>
      <c r="I514" s="79"/>
      <c r="J514" s="69"/>
      <c r="K514" s="79"/>
      <c r="L514" s="79"/>
      <c r="M514" s="79"/>
    </row>
    <row r="515" spans="3:13" ht="15.75">
      <c r="C515" s="79"/>
      <c r="D515" s="78"/>
      <c r="E515" s="82"/>
      <c r="F515" s="79"/>
      <c r="G515" s="79"/>
      <c r="H515" s="79"/>
      <c r="I515" s="79"/>
      <c r="J515" s="69"/>
      <c r="K515" s="79"/>
      <c r="L515" s="79"/>
      <c r="M515" s="79"/>
    </row>
    <row r="516" spans="3:13" ht="15.75">
      <c r="C516" s="79"/>
      <c r="D516" s="78"/>
      <c r="E516" s="82"/>
      <c r="F516" s="79"/>
      <c r="G516" s="79"/>
      <c r="H516" s="79"/>
      <c r="I516" s="79"/>
      <c r="J516" s="69"/>
      <c r="K516" s="79"/>
      <c r="L516" s="79"/>
      <c r="M516" s="79"/>
    </row>
    <row r="517" spans="3:13" ht="15.75">
      <c r="C517" s="79"/>
      <c r="D517" s="78"/>
      <c r="E517" s="82"/>
      <c r="F517" s="79"/>
      <c r="G517" s="79"/>
      <c r="H517" s="79"/>
      <c r="I517" s="79"/>
      <c r="J517" s="69"/>
      <c r="K517" s="79"/>
      <c r="L517" s="79"/>
      <c r="M517" s="79"/>
    </row>
    <row r="518" spans="3:13" ht="15.75">
      <c r="C518" s="79"/>
      <c r="D518" s="78"/>
      <c r="E518" s="82"/>
      <c r="F518" s="79"/>
      <c r="G518" s="79"/>
      <c r="H518" s="79"/>
      <c r="I518" s="79"/>
      <c r="J518" s="69"/>
      <c r="K518" s="79"/>
      <c r="L518" s="79"/>
      <c r="M518" s="79"/>
    </row>
    <row r="519" spans="3:13" ht="15.75">
      <c r="C519" s="79"/>
      <c r="D519" s="78"/>
      <c r="E519" s="82"/>
      <c r="F519" s="79"/>
      <c r="G519" s="79"/>
      <c r="H519" s="79"/>
      <c r="I519" s="79"/>
      <c r="J519" s="69"/>
      <c r="K519" s="79"/>
      <c r="L519" s="79"/>
      <c r="M519" s="79"/>
    </row>
    <row r="520" spans="3:13" ht="15.75">
      <c r="C520" s="79"/>
      <c r="D520" s="78"/>
      <c r="E520" s="82"/>
      <c r="F520" s="79"/>
      <c r="G520" s="79"/>
      <c r="H520" s="79"/>
      <c r="I520" s="79"/>
      <c r="J520" s="69"/>
      <c r="K520" s="79"/>
      <c r="L520" s="79"/>
      <c r="M520" s="79"/>
    </row>
    <row r="521" spans="3:13" ht="15.75">
      <c r="C521" s="79"/>
      <c r="D521" s="78"/>
      <c r="E521" s="82"/>
      <c r="F521" s="79"/>
      <c r="G521" s="79"/>
      <c r="H521" s="79"/>
      <c r="I521" s="79"/>
      <c r="J521" s="69"/>
      <c r="K521" s="79"/>
      <c r="L521" s="79"/>
      <c r="M521" s="79"/>
    </row>
    <row r="522" spans="3:13" ht="15.75">
      <c r="C522" s="79"/>
      <c r="D522" s="78"/>
      <c r="E522" s="82"/>
      <c r="F522" s="79"/>
      <c r="G522" s="79"/>
      <c r="H522" s="79"/>
      <c r="I522" s="79"/>
      <c r="J522" s="69"/>
      <c r="K522" s="79"/>
      <c r="L522" s="79"/>
      <c r="M522" s="79"/>
    </row>
    <row r="523" spans="3:13" ht="15.75">
      <c r="C523" s="79"/>
      <c r="D523" s="78"/>
      <c r="E523" s="82"/>
      <c r="F523" s="79"/>
      <c r="G523" s="79"/>
      <c r="H523" s="79"/>
      <c r="I523" s="79"/>
      <c r="J523" s="69"/>
      <c r="K523" s="79"/>
      <c r="L523" s="79"/>
      <c r="M523" s="79"/>
    </row>
    <row r="524" spans="3:13" ht="15.75">
      <c r="C524" s="79"/>
      <c r="D524" s="78"/>
      <c r="E524" s="82"/>
      <c r="F524" s="79"/>
      <c r="G524" s="79"/>
      <c r="H524" s="79"/>
      <c r="I524" s="79"/>
      <c r="J524" s="69"/>
      <c r="K524" s="79"/>
      <c r="L524" s="79"/>
      <c r="M524" s="79"/>
    </row>
    <row r="525" spans="3:13" ht="15.75">
      <c r="C525" s="79"/>
      <c r="D525" s="78"/>
      <c r="E525" s="82"/>
      <c r="F525" s="79"/>
      <c r="G525" s="79"/>
      <c r="H525" s="79"/>
      <c r="I525" s="79"/>
      <c r="J525" s="69"/>
      <c r="K525" s="79"/>
      <c r="L525" s="79"/>
      <c r="M525" s="79"/>
    </row>
    <row r="526" spans="3:13" ht="15.75">
      <c r="C526" s="79"/>
      <c r="D526" s="78"/>
      <c r="E526" s="82"/>
      <c r="F526" s="79"/>
      <c r="G526" s="79"/>
      <c r="H526" s="79"/>
      <c r="I526" s="79"/>
      <c r="J526" s="69"/>
      <c r="K526" s="79"/>
      <c r="L526" s="79"/>
      <c r="M526" s="79"/>
    </row>
    <row r="527" spans="3:13" ht="15.75">
      <c r="C527" s="79"/>
      <c r="D527" s="78"/>
      <c r="E527" s="82"/>
      <c r="F527" s="79"/>
      <c r="G527" s="79"/>
      <c r="H527" s="79"/>
      <c r="I527" s="79"/>
      <c r="J527" s="69"/>
      <c r="K527" s="79"/>
      <c r="L527" s="79"/>
      <c r="M527" s="79"/>
    </row>
    <row r="528" spans="3:13" ht="15.75">
      <c r="C528" s="79"/>
      <c r="D528" s="78"/>
      <c r="E528" s="82"/>
      <c r="F528" s="79"/>
      <c r="G528" s="79"/>
      <c r="H528" s="79"/>
      <c r="I528" s="79"/>
      <c r="J528" s="69"/>
      <c r="K528" s="79"/>
      <c r="L528" s="79"/>
      <c r="M528" s="79"/>
    </row>
    <row r="529" spans="3:13" ht="15.75">
      <c r="C529" s="79"/>
      <c r="D529" s="78"/>
      <c r="E529" s="82"/>
      <c r="F529" s="79"/>
      <c r="G529" s="79"/>
      <c r="H529" s="79"/>
      <c r="I529" s="79"/>
      <c r="J529" s="69"/>
      <c r="K529" s="79"/>
      <c r="L529" s="79"/>
      <c r="M529" s="79"/>
    </row>
    <row r="530" spans="3:13" ht="15.75">
      <c r="C530" s="79"/>
      <c r="D530" s="78"/>
      <c r="E530" s="82"/>
      <c r="F530" s="79"/>
      <c r="G530" s="79"/>
      <c r="H530" s="79"/>
      <c r="I530" s="79"/>
      <c r="J530" s="69"/>
      <c r="K530" s="79"/>
      <c r="L530" s="79"/>
      <c r="M530" s="79"/>
    </row>
    <row r="531" spans="3:13" ht="15.75">
      <c r="C531" s="79"/>
      <c r="D531" s="78"/>
      <c r="E531" s="82"/>
      <c r="F531" s="79"/>
      <c r="G531" s="79"/>
      <c r="H531" s="79"/>
      <c r="I531" s="79"/>
      <c r="J531" s="69"/>
      <c r="K531" s="79"/>
      <c r="L531" s="79"/>
      <c r="M531" s="79"/>
    </row>
    <row r="532" spans="3:13" ht="15.75">
      <c r="C532" s="79"/>
      <c r="D532" s="78"/>
      <c r="E532" s="82"/>
      <c r="F532" s="79"/>
      <c r="G532" s="79"/>
      <c r="H532" s="79"/>
      <c r="I532" s="79"/>
      <c r="J532" s="69"/>
      <c r="K532" s="79"/>
      <c r="L532" s="79"/>
      <c r="M532" s="79"/>
    </row>
    <row r="533" spans="3:13" ht="15.75">
      <c r="C533" s="79"/>
      <c r="D533" s="78"/>
      <c r="E533" s="82"/>
      <c r="F533" s="79"/>
      <c r="G533" s="79"/>
      <c r="H533" s="79"/>
      <c r="I533" s="79"/>
      <c r="J533" s="69"/>
      <c r="K533" s="79"/>
      <c r="L533" s="79"/>
      <c r="M533" s="79"/>
    </row>
    <row r="534" spans="3:13" ht="15.75">
      <c r="C534" s="79"/>
      <c r="D534" s="78"/>
      <c r="E534" s="82"/>
      <c r="F534" s="79"/>
      <c r="G534" s="79"/>
      <c r="H534" s="79"/>
      <c r="I534" s="79"/>
      <c r="J534" s="69"/>
      <c r="K534" s="79"/>
      <c r="L534" s="79"/>
      <c r="M534" s="79"/>
    </row>
    <row r="535" spans="3:13" ht="15.75">
      <c r="C535" s="79"/>
      <c r="D535" s="78"/>
      <c r="E535" s="82"/>
      <c r="F535" s="79"/>
      <c r="G535" s="79"/>
      <c r="H535" s="79"/>
      <c r="I535" s="79"/>
      <c r="J535" s="69"/>
      <c r="K535" s="79"/>
      <c r="L535" s="79"/>
      <c r="M535" s="79"/>
    </row>
    <row r="536" spans="3:13" ht="15.75">
      <c r="C536" s="79"/>
      <c r="D536" s="78"/>
      <c r="E536" s="82"/>
      <c r="F536" s="79"/>
      <c r="G536" s="79"/>
      <c r="H536" s="79"/>
      <c r="I536" s="79"/>
      <c r="J536" s="69"/>
      <c r="K536" s="79"/>
      <c r="L536" s="79"/>
      <c r="M536" s="79"/>
    </row>
    <row r="537" spans="3:13" ht="15.75">
      <c r="C537" s="79"/>
      <c r="D537" s="78"/>
      <c r="E537" s="82"/>
      <c r="F537" s="79"/>
      <c r="G537" s="79"/>
      <c r="H537" s="79"/>
      <c r="I537" s="79"/>
      <c r="J537" s="69"/>
      <c r="K537" s="79"/>
      <c r="L537" s="79"/>
      <c r="M537" s="79"/>
    </row>
    <row r="538" spans="3:13" ht="15.75">
      <c r="C538" s="79"/>
      <c r="D538" s="78"/>
      <c r="E538" s="82"/>
      <c r="F538" s="79"/>
      <c r="G538" s="79"/>
      <c r="H538" s="79"/>
      <c r="I538" s="79"/>
      <c r="J538" s="69"/>
      <c r="K538" s="79"/>
      <c r="L538" s="79"/>
      <c r="M538" s="79"/>
    </row>
    <row r="539" spans="3:13" ht="15.75">
      <c r="C539" s="79"/>
      <c r="D539" s="78"/>
      <c r="E539" s="82"/>
      <c r="F539" s="79"/>
      <c r="G539" s="79"/>
      <c r="H539" s="79"/>
      <c r="I539" s="79"/>
      <c r="J539" s="69"/>
      <c r="K539" s="79"/>
      <c r="L539" s="79"/>
      <c r="M539" s="79"/>
    </row>
    <row r="540" spans="3:13" ht="15.75">
      <c r="C540" s="79"/>
      <c r="D540" s="78"/>
      <c r="E540" s="82"/>
      <c r="F540" s="79"/>
      <c r="G540" s="79"/>
      <c r="H540" s="79"/>
      <c r="I540" s="79"/>
      <c r="J540" s="69"/>
      <c r="K540" s="79"/>
      <c r="L540" s="79"/>
      <c r="M540" s="79"/>
    </row>
    <row r="541" spans="3:13" ht="15.75">
      <c r="C541" s="79"/>
      <c r="D541" s="78"/>
      <c r="E541" s="82"/>
      <c r="F541" s="79"/>
      <c r="G541" s="79"/>
      <c r="H541" s="79"/>
      <c r="I541" s="79"/>
      <c r="J541" s="69"/>
      <c r="K541" s="79"/>
      <c r="L541" s="79"/>
      <c r="M541" s="79"/>
    </row>
    <row r="542" spans="3:13" ht="15.75">
      <c r="C542" s="79"/>
      <c r="D542" s="78"/>
      <c r="E542" s="82"/>
      <c r="F542" s="79"/>
      <c r="G542" s="79"/>
      <c r="H542" s="79"/>
      <c r="I542" s="79"/>
      <c r="J542" s="69"/>
      <c r="K542" s="79"/>
      <c r="L542" s="79"/>
      <c r="M542" s="79"/>
    </row>
    <row r="543" spans="3:13" ht="15.75">
      <c r="C543" s="79"/>
      <c r="D543" s="78"/>
      <c r="E543" s="82"/>
      <c r="F543" s="79"/>
      <c r="G543" s="79"/>
      <c r="H543" s="79"/>
      <c r="I543" s="79"/>
      <c r="J543" s="69"/>
      <c r="K543" s="79"/>
      <c r="L543" s="79"/>
      <c r="M543" s="79"/>
    </row>
    <row r="544" spans="3:13" ht="15.75">
      <c r="C544" s="79"/>
      <c r="D544" s="78"/>
      <c r="E544" s="82"/>
      <c r="F544" s="79"/>
      <c r="G544" s="79"/>
      <c r="H544" s="79"/>
      <c r="I544" s="79"/>
      <c r="J544" s="69"/>
      <c r="K544" s="79"/>
      <c r="L544" s="79"/>
      <c r="M544" s="79"/>
    </row>
    <row r="545" spans="3:13" ht="15.75">
      <c r="C545" s="79"/>
      <c r="D545" s="78"/>
      <c r="E545" s="82"/>
      <c r="F545" s="79"/>
      <c r="G545" s="79"/>
      <c r="H545" s="79"/>
      <c r="I545" s="79"/>
      <c r="J545" s="69"/>
      <c r="K545" s="79"/>
      <c r="L545" s="79"/>
      <c r="M545" s="79"/>
    </row>
    <row r="546" spans="3:13" ht="15.75">
      <c r="C546" s="79"/>
      <c r="D546" s="78"/>
      <c r="E546" s="82"/>
      <c r="F546" s="79"/>
      <c r="G546" s="79"/>
      <c r="H546" s="79"/>
      <c r="I546" s="79"/>
      <c r="J546" s="69"/>
      <c r="K546" s="79"/>
      <c r="L546" s="79"/>
      <c r="M546" s="79"/>
    </row>
    <row r="547" spans="3:13" ht="15.75">
      <c r="C547" s="79"/>
      <c r="D547" s="78"/>
      <c r="E547" s="82"/>
      <c r="F547" s="79"/>
      <c r="G547" s="79"/>
      <c r="H547" s="79"/>
      <c r="I547" s="79"/>
      <c r="J547" s="69"/>
      <c r="K547" s="79"/>
      <c r="L547" s="79"/>
      <c r="M547" s="79"/>
    </row>
    <row r="548" spans="3:13" ht="15.75">
      <c r="C548" s="79"/>
      <c r="D548" s="78"/>
      <c r="E548" s="82"/>
      <c r="F548" s="79"/>
      <c r="G548" s="79"/>
      <c r="H548" s="79"/>
      <c r="I548" s="79"/>
      <c r="J548" s="69"/>
      <c r="K548" s="79"/>
      <c r="L548" s="79"/>
      <c r="M548" s="79"/>
    </row>
    <row r="549" spans="3:13" ht="15.75">
      <c r="C549" s="79"/>
      <c r="D549" s="78"/>
      <c r="E549" s="82"/>
      <c r="F549" s="79"/>
      <c r="G549" s="79"/>
      <c r="H549" s="79"/>
      <c r="I549" s="79"/>
      <c r="J549" s="69"/>
      <c r="K549" s="79"/>
      <c r="L549" s="79"/>
      <c r="M549" s="79"/>
    </row>
    <row r="550" spans="3:13" ht="15.75">
      <c r="C550" s="79"/>
      <c r="D550" s="78"/>
      <c r="E550" s="82"/>
      <c r="F550" s="79"/>
      <c r="G550" s="79"/>
      <c r="H550" s="79"/>
      <c r="I550" s="79"/>
      <c r="J550" s="69"/>
      <c r="K550" s="79"/>
      <c r="L550" s="79"/>
      <c r="M550" s="79"/>
    </row>
    <row r="551" spans="3:13" ht="15.75">
      <c r="C551" s="79"/>
      <c r="D551" s="78"/>
      <c r="E551" s="82"/>
      <c r="F551" s="79"/>
      <c r="G551" s="79"/>
      <c r="H551" s="79"/>
      <c r="I551" s="79"/>
      <c r="J551" s="69"/>
      <c r="K551" s="79"/>
      <c r="L551" s="79"/>
      <c r="M551" s="79"/>
    </row>
    <row r="552" spans="3:13" ht="15.75">
      <c r="C552" s="79"/>
      <c r="D552" s="78"/>
      <c r="E552" s="82"/>
      <c r="F552" s="79"/>
      <c r="G552" s="79"/>
      <c r="H552" s="79"/>
      <c r="I552" s="79"/>
      <c r="J552" s="69"/>
      <c r="K552" s="79"/>
      <c r="L552" s="79"/>
      <c r="M552" s="79"/>
    </row>
    <row r="553" spans="3:13" ht="15.75">
      <c r="C553" s="79"/>
      <c r="D553" s="78"/>
      <c r="E553" s="82"/>
      <c r="F553" s="79"/>
      <c r="G553" s="79"/>
      <c r="H553" s="79"/>
      <c r="I553" s="79"/>
      <c r="J553" s="69"/>
      <c r="K553" s="79"/>
      <c r="L553" s="79"/>
      <c r="M553" s="79"/>
    </row>
    <row r="554" spans="3:13" ht="15.75">
      <c r="C554" s="79"/>
      <c r="D554" s="78"/>
      <c r="E554" s="82"/>
      <c r="F554" s="79"/>
      <c r="G554" s="79"/>
      <c r="H554" s="79"/>
      <c r="I554" s="79"/>
      <c r="J554" s="69"/>
      <c r="K554" s="79"/>
      <c r="L554" s="79"/>
      <c r="M554" s="79"/>
    </row>
    <row r="555" spans="3:13" ht="15.75">
      <c r="C555" s="79"/>
      <c r="D555" s="78"/>
      <c r="E555" s="82"/>
      <c r="F555" s="79"/>
      <c r="G555" s="79"/>
      <c r="H555" s="79"/>
      <c r="I555" s="79"/>
      <c r="J555" s="69"/>
      <c r="K555" s="79"/>
      <c r="L555" s="79"/>
      <c r="M555" s="79"/>
    </row>
    <row r="556" spans="3:13" ht="15.75">
      <c r="C556" s="79"/>
      <c r="D556" s="78"/>
      <c r="E556" s="82"/>
      <c r="F556" s="79"/>
      <c r="G556" s="79"/>
      <c r="H556" s="79"/>
      <c r="I556" s="79"/>
      <c r="J556" s="69"/>
      <c r="K556" s="79"/>
      <c r="L556" s="79"/>
      <c r="M556" s="79"/>
    </row>
    <row r="557" spans="3:13" ht="15.75">
      <c r="C557" s="79"/>
      <c r="D557" s="78"/>
      <c r="E557" s="82"/>
      <c r="F557" s="79"/>
      <c r="G557" s="79"/>
      <c r="H557" s="79"/>
      <c r="I557" s="79"/>
      <c r="J557" s="69"/>
      <c r="K557" s="79"/>
      <c r="L557" s="79"/>
      <c r="M557" s="79"/>
    </row>
    <row r="558" spans="3:13" ht="15.75">
      <c r="C558" s="79"/>
      <c r="D558" s="78"/>
      <c r="E558" s="82"/>
      <c r="F558" s="79"/>
      <c r="G558" s="79"/>
      <c r="H558" s="79"/>
      <c r="I558" s="79"/>
      <c r="J558" s="69"/>
      <c r="K558" s="79"/>
      <c r="L558" s="79"/>
      <c r="M558" s="79"/>
    </row>
    <row r="559" spans="3:13" ht="15.75">
      <c r="C559" s="79"/>
      <c r="D559" s="78"/>
      <c r="E559" s="82"/>
      <c r="F559" s="79"/>
      <c r="G559" s="79"/>
      <c r="H559" s="79"/>
      <c r="I559" s="79"/>
      <c r="J559" s="69"/>
      <c r="K559" s="79"/>
      <c r="L559" s="79"/>
      <c r="M559" s="79"/>
    </row>
    <row r="560" spans="3:13" ht="15.75">
      <c r="C560" s="79"/>
      <c r="D560" s="78"/>
      <c r="E560" s="82"/>
      <c r="F560" s="79"/>
      <c r="G560" s="79"/>
      <c r="H560" s="79"/>
      <c r="I560" s="79"/>
      <c r="J560" s="69"/>
      <c r="K560" s="79"/>
      <c r="L560" s="79"/>
      <c r="M560" s="79"/>
    </row>
    <row r="561" spans="3:13" ht="15.75">
      <c r="C561" s="79"/>
      <c r="D561" s="78"/>
      <c r="E561" s="82"/>
      <c r="F561" s="79"/>
      <c r="G561" s="79"/>
      <c r="H561" s="79"/>
      <c r="I561" s="79"/>
      <c r="J561" s="69"/>
      <c r="K561" s="79"/>
      <c r="L561" s="79"/>
      <c r="M561" s="79"/>
    </row>
    <row r="562" spans="3:13" ht="15.75">
      <c r="C562" s="79"/>
      <c r="D562" s="78"/>
      <c r="E562" s="82"/>
      <c r="F562" s="79"/>
      <c r="G562" s="79"/>
      <c r="H562" s="79"/>
      <c r="I562" s="79"/>
      <c r="J562" s="69"/>
      <c r="K562" s="79"/>
      <c r="L562" s="79"/>
      <c r="M562" s="79"/>
    </row>
    <row r="563" spans="3:13" ht="15.75">
      <c r="C563" s="79"/>
      <c r="D563" s="78"/>
      <c r="E563" s="82"/>
      <c r="F563" s="79"/>
      <c r="G563" s="79"/>
      <c r="H563" s="79"/>
      <c r="I563" s="79"/>
      <c r="J563" s="69"/>
      <c r="K563" s="79"/>
      <c r="L563" s="79"/>
      <c r="M563" s="79"/>
    </row>
    <row r="564" spans="3:13" ht="15.75">
      <c r="C564" s="79"/>
      <c r="D564" s="78"/>
      <c r="E564" s="82"/>
      <c r="F564" s="79"/>
      <c r="G564" s="79"/>
      <c r="H564" s="79"/>
      <c r="I564" s="79"/>
      <c r="J564" s="69"/>
      <c r="K564" s="79"/>
      <c r="L564" s="79"/>
      <c r="M564" s="79"/>
    </row>
    <row r="565" spans="3:13" ht="15.75">
      <c r="C565" s="79"/>
      <c r="D565" s="78"/>
      <c r="E565" s="82"/>
      <c r="F565" s="79"/>
      <c r="G565" s="79"/>
      <c r="H565" s="79"/>
      <c r="I565" s="79"/>
      <c r="J565" s="69"/>
      <c r="K565" s="79"/>
      <c r="L565" s="79"/>
      <c r="M565" s="79"/>
    </row>
    <row r="566" spans="3:13" ht="15.75">
      <c r="C566" s="79"/>
      <c r="D566" s="78"/>
      <c r="E566" s="82"/>
      <c r="F566" s="79"/>
      <c r="G566" s="79"/>
      <c r="H566" s="79"/>
      <c r="I566" s="79"/>
      <c r="J566" s="69"/>
      <c r="K566" s="79"/>
      <c r="L566" s="79"/>
      <c r="M566" s="79"/>
    </row>
    <row r="567" spans="3:13" ht="15.75">
      <c r="C567" s="79"/>
      <c r="D567" s="78"/>
      <c r="E567" s="82"/>
      <c r="F567" s="79"/>
      <c r="G567" s="79"/>
      <c r="H567" s="79"/>
      <c r="I567" s="79"/>
      <c r="J567" s="69"/>
      <c r="K567" s="79"/>
      <c r="L567" s="79"/>
      <c r="M567" s="79"/>
    </row>
    <row r="568" spans="3:13" ht="15.75">
      <c r="C568" s="79"/>
      <c r="D568" s="78"/>
      <c r="E568" s="82"/>
      <c r="F568" s="79"/>
      <c r="G568" s="79"/>
      <c r="H568" s="79"/>
      <c r="I568" s="79"/>
      <c r="J568" s="69"/>
      <c r="K568" s="79"/>
      <c r="L568" s="79"/>
      <c r="M568" s="79"/>
    </row>
    <row r="569" spans="3:13" ht="15.75">
      <c r="C569" s="79"/>
      <c r="D569" s="78"/>
      <c r="E569" s="82"/>
      <c r="F569" s="79"/>
      <c r="G569" s="79"/>
      <c r="H569" s="79"/>
      <c r="I569" s="79"/>
      <c r="J569" s="69"/>
      <c r="K569" s="79"/>
      <c r="L569" s="79"/>
      <c r="M569" s="79"/>
    </row>
    <row r="570" spans="3:13" ht="15.75">
      <c r="C570" s="79"/>
      <c r="D570" s="78"/>
      <c r="E570" s="82"/>
      <c r="F570" s="79"/>
      <c r="G570" s="79"/>
      <c r="H570" s="79"/>
      <c r="I570" s="79"/>
      <c r="J570" s="69"/>
      <c r="K570" s="79"/>
      <c r="L570" s="79"/>
      <c r="M570" s="79"/>
    </row>
    <row r="571" spans="3:13" ht="15.75">
      <c r="C571" s="79"/>
      <c r="D571" s="78"/>
      <c r="E571" s="82"/>
      <c r="F571" s="79"/>
      <c r="G571" s="79"/>
      <c r="H571" s="79"/>
      <c r="I571" s="79"/>
      <c r="J571" s="69"/>
      <c r="K571" s="79"/>
      <c r="L571" s="79"/>
      <c r="M571" s="79"/>
    </row>
    <row r="572" spans="3:13" ht="15.75">
      <c r="C572" s="79"/>
      <c r="D572" s="78"/>
      <c r="E572" s="82"/>
      <c r="F572" s="79"/>
      <c r="G572" s="79"/>
      <c r="H572" s="79"/>
      <c r="I572" s="79"/>
      <c r="J572" s="69"/>
      <c r="K572" s="79"/>
      <c r="L572" s="79"/>
      <c r="M572" s="79"/>
    </row>
    <row r="573" spans="3:13" ht="15.75">
      <c r="C573" s="79"/>
      <c r="D573" s="78"/>
      <c r="E573" s="82"/>
      <c r="F573" s="79"/>
      <c r="G573" s="79"/>
      <c r="H573" s="79"/>
      <c r="I573" s="79"/>
      <c r="J573" s="69"/>
      <c r="K573" s="79"/>
      <c r="L573" s="79"/>
      <c r="M573" s="79"/>
    </row>
    <row r="574" spans="3:13" ht="15.75">
      <c r="C574" s="79"/>
      <c r="D574" s="78"/>
      <c r="E574" s="82"/>
      <c r="F574" s="79"/>
      <c r="G574" s="79"/>
      <c r="H574" s="79"/>
      <c r="I574" s="79"/>
      <c r="J574" s="69"/>
      <c r="K574" s="79"/>
      <c r="L574" s="79"/>
      <c r="M574" s="79"/>
    </row>
    <row r="575" spans="3:13" ht="15.75">
      <c r="C575" s="79"/>
      <c r="D575" s="78"/>
      <c r="E575" s="82"/>
      <c r="F575" s="79"/>
      <c r="G575" s="79"/>
      <c r="H575" s="79"/>
      <c r="I575" s="79"/>
      <c r="J575" s="69"/>
      <c r="K575" s="79"/>
      <c r="L575" s="79"/>
      <c r="M575" s="79"/>
    </row>
    <row r="576" spans="3:13" ht="15.75">
      <c r="C576" s="79"/>
      <c r="D576" s="78"/>
      <c r="E576" s="82"/>
      <c r="F576" s="79"/>
      <c r="G576" s="79"/>
      <c r="H576" s="79"/>
      <c r="I576" s="79"/>
      <c r="J576" s="69"/>
      <c r="K576" s="79"/>
      <c r="L576" s="79"/>
      <c r="M576" s="79"/>
    </row>
    <row r="577" spans="3:13" ht="15.75">
      <c r="C577" s="79"/>
      <c r="D577" s="78"/>
      <c r="E577" s="82"/>
      <c r="F577" s="79"/>
      <c r="G577" s="79"/>
      <c r="H577" s="79"/>
      <c r="I577" s="79"/>
      <c r="J577" s="69"/>
      <c r="K577" s="79"/>
      <c r="L577" s="79"/>
      <c r="M577" s="79"/>
    </row>
    <row r="578" spans="3:13" ht="15.75">
      <c r="C578" s="79"/>
      <c r="D578" s="78"/>
      <c r="E578" s="82"/>
      <c r="F578" s="79"/>
      <c r="G578" s="79"/>
      <c r="H578" s="79"/>
      <c r="I578" s="79"/>
      <c r="J578" s="69"/>
      <c r="K578" s="79"/>
      <c r="L578" s="79"/>
      <c r="M578" s="79"/>
    </row>
    <row r="579" spans="3:13" ht="15.75">
      <c r="C579" s="79"/>
      <c r="D579" s="78"/>
      <c r="E579" s="82"/>
      <c r="F579" s="79"/>
      <c r="G579" s="79"/>
      <c r="H579" s="79"/>
      <c r="I579" s="79"/>
      <c r="J579" s="69"/>
      <c r="K579" s="79"/>
      <c r="L579" s="79"/>
      <c r="M579" s="79"/>
    </row>
    <row r="580" spans="3:13" ht="15.75">
      <c r="C580" s="79"/>
      <c r="D580" s="78"/>
      <c r="E580" s="82"/>
      <c r="F580" s="79"/>
      <c r="G580" s="79"/>
      <c r="H580" s="79"/>
      <c r="I580" s="79"/>
      <c r="J580" s="69"/>
      <c r="K580" s="79"/>
      <c r="L580" s="79"/>
      <c r="M580" s="79"/>
    </row>
    <row r="581" spans="3:13" ht="15.75">
      <c r="C581" s="79"/>
      <c r="D581" s="78"/>
      <c r="E581" s="82"/>
      <c r="F581" s="79"/>
      <c r="G581" s="79"/>
      <c r="H581" s="79"/>
      <c r="I581" s="79"/>
      <c r="J581" s="69"/>
      <c r="K581" s="79"/>
      <c r="L581" s="79"/>
      <c r="M581" s="79"/>
    </row>
    <row r="582" spans="3:13" ht="15.75">
      <c r="C582" s="79"/>
      <c r="D582" s="78"/>
      <c r="E582" s="82"/>
      <c r="F582" s="79"/>
      <c r="G582" s="79"/>
      <c r="H582" s="79"/>
      <c r="I582" s="79"/>
      <c r="J582" s="69"/>
      <c r="K582" s="79"/>
      <c r="L582" s="79"/>
      <c r="M582" s="79"/>
    </row>
    <row r="583" spans="3:13" ht="15.75">
      <c r="C583" s="79"/>
      <c r="D583" s="78"/>
      <c r="E583" s="82"/>
      <c r="F583" s="79"/>
      <c r="G583" s="79"/>
      <c r="H583" s="79"/>
      <c r="I583" s="79"/>
      <c r="J583" s="69"/>
      <c r="K583" s="79"/>
      <c r="L583" s="79"/>
      <c r="M583" s="79"/>
    </row>
    <row r="584" spans="3:13" ht="15.75">
      <c r="C584" s="79"/>
      <c r="D584" s="78"/>
      <c r="E584" s="82"/>
      <c r="F584" s="79"/>
      <c r="G584" s="79"/>
      <c r="H584" s="79"/>
      <c r="I584" s="79"/>
      <c r="J584" s="69"/>
      <c r="K584" s="79"/>
      <c r="L584" s="79"/>
      <c r="M584" s="79"/>
    </row>
    <row r="585" spans="3:13" ht="15.75">
      <c r="C585" s="79"/>
      <c r="D585" s="78"/>
      <c r="E585" s="82"/>
      <c r="F585" s="79"/>
      <c r="G585" s="79"/>
      <c r="H585" s="79"/>
      <c r="I585" s="79"/>
      <c r="J585" s="69"/>
      <c r="K585" s="79"/>
      <c r="L585" s="79"/>
      <c r="M585" s="79"/>
    </row>
    <row r="586" spans="3:13" ht="15.75">
      <c r="C586" s="79"/>
      <c r="D586" s="78"/>
      <c r="E586" s="82"/>
      <c r="F586" s="79"/>
      <c r="G586" s="79"/>
      <c r="H586" s="79"/>
      <c r="I586" s="79"/>
      <c r="J586" s="69"/>
      <c r="K586" s="79"/>
      <c r="L586" s="79"/>
      <c r="M586" s="79"/>
    </row>
    <row r="587" spans="3:13" ht="15.75">
      <c r="C587" s="79"/>
      <c r="D587" s="78"/>
      <c r="E587" s="82"/>
      <c r="F587" s="79"/>
      <c r="G587" s="79"/>
      <c r="H587" s="79"/>
      <c r="I587" s="79"/>
      <c r="J587" s="69"/>
      <c r="K587" s="79"/>
      <c r="L587" s="79"/>
      <c r="M587" s="79"/>
    </row>
    <row r="588" spans="3:13" ht="15.75">
      <c r="C588" s="79"/>
      <c r="D588" s="78"/>
      <c r="E588" s="82"/>
      <c r="F588" s="79"/>
      <c r="G588" s="79"/>
      <c r="H588" s="79"/>
      <c r="I588" s="79"/>
      <c r="J588" s="69"/>
      <c r="K588" s="79"/>
      <c r="L588" s="79"/>
      <c r="M588" s="79"/>
    </row>
    <row r="589" spans="3:13" ht="15.75">
      <c r="C589" s="79"/>
      <c r="D589" s="78"/>
      <c r="E589" s="82"/>
      <c r="F589" s="79"/>
      <c r="G589" s="79"/>
      <c r="H589" s="79"/>
      <c r="I589" s="79"/>
      <c r="J589" s="69"/>
      <c r="K589" s="79"/>
      <c r="L589" s="79"/>
      <c r="M589" s="79"/>
    </row>
    <row r="590" spans="3:13" ht="15.75">
      <c r="C590" s="79"/>
      <c r="D590" s="78"/>
      <c r="E590" s="82"/>
      <c r="F590" s="79"/>
      <c r="G590" s="79"/>
      <c r="H590" s="79"/>
      <c r="I590" s="79"/>
      <c r="J590" s="69"/>
      <c r="K590" s="79"/>
      <c r="L590" s="79"/>
      <c r="M590" s="79"/>
    </row>
    <row r="591" spans="3:13" ht="15.75">
      <c r="C591" s="79"/>
      <c r="D591" s="78"/>
      <c r="E591" s="82"/>
      <c r="F591" s="79"/>
      <c r="G591" s="79"/>
      <c r="H591" s="79"/>
      <c r="I591" s="79"/>
      <c r="J591" s="69"/>
      <c r="K591" s="79"/>
      <c r="L591" s="79"/>
      <c r="M591" s="79"/>
    </row>
    <row r="592" spans="3:13" ht="15.75">
      <c r="C592" s="79"/>
      <c r="D592" s="78"/>
      <c r="E592" s="82"/>
      <c r="F592" s="79"/>
      <c r="G592" s="79"/>
      <c r="H592" s="79"/>
      <c r="I592" s="79"/>
      <c r="J592" s="69"/>
      <c r="K592" s="79"/>
      <c r="L592" s="79"/>
      <c r="M592" s="79"/>
    </row>
    <row r="593" spans="3:13" ht="15.75">
      <c r="C593" s="79"/>
      <c r="D593" s="78"/>
      <c r="E593" s="82"/>
      <c r="F593" s="79"/>
      <c r="G593" s="79"/>
      <c r="H593" s="79"/>
      <c r="I593" s="79"/>
      <c r="J593" s="69"/>
      <c r="K593" s="79"/>
      <c r="L593" s="79"/>
      <c r="M593" s="79"/>
    </row>
    <row r="594" spans="3:13" ht="15.75">
      <c r="C594" s="79"/>
      <c r="D594" s="78"/>
      <c r="E594" s="82"/>
      <c r="F594" s="79"/>
      <c r="G594" s="79"/>
      <c r="H594" s="79"/>
      <c r="I594" s="79"/>
      <c r="J594" s="69"/>
      <c r="K594" s="79"/>
      <c r="L594" s="79"/>
      <c r="M594" s="79"/>
    </row>
    <row r="595" spans="3:13" ht="15.75">
      <c r="C595" s="79"/>
      <c r="D595" s="78"/>
      <c r="E595" s="82"/>
      <c r="F595" s="79"/>
      <c r="G595" s="79"/>
      <c r="H595" s="79"/>
      <c r="I595" s="79"/>
      <c r="J595" s="69"/>
      <c r="K595" s="79"/>
      <c r="L595" s="79"/>
      <c r="M595" s="79"/>
    </row>
    <row r="596" spans="3:13" ht="15.75">
      <c r="C596" s="79"/>
      <c r="D596" s="78"/>
      <c r="E596" s="82"/>
      <c r="F596" s="79"/>
      <c r="G596" s="79"/>
      <c r="H596" s="79"/>
      <c r="I596" s="79"/>
      <c r="J596" s="69"/>
      <c r="K596" s="79"/>
      <c r="L596" s="79"/>
      <c r="M596" s="79"/>
    </row>
    <row r="597" spans="3:13" ht="15.75">
      <c r="C597" s="79"/>
      <c r="D597" s="78"/>
      <c r="E597" s="82"/>
      <c r="F597" s="79"/>
      <c r="G597" s="79"/>
      <c r="H597" s="79"/>
      <c r="I597" s="79"/>
      <c r="J597" s="69"/>
      <c r="K597" s="79"/>
      <c r="L597" s="79"/>
      <c r="M597" s="79"/>
    </row>
    <row r="598" spans="3:13" ht="15.75">
      <c r="C598" s="79"/>
      <c r="D598" s="78"/>
      <c r="E598" s="82"/>
      <c r="F598" s="79"/>
      <c r="G598" s="79"/>
      <c r="H598" s="79"/>
      <c r="I598" s="79"/>
      <c r="J598" s="69"/>
      <c r="K598" s="79"/>
      <c r="L598" s="79"/>
      <c r="M598" s="79"/>
    </row>
    <row r="599" spans="3:13" ht="15.75">
      <c r="C599" s="79"/>
      <c r="D599" s="78"/>
      <c r="E599" s="82"/>
      <c r="F599" s="79"/>
      <c r="G599" s="79"/>
      <c r="H599" s="79"/>
      <c r="I599" s="79"/>
      <c r="J599" s="69"/>
      <c r="K599" s="79"/>
      <c r="L599" s="79"/>
      <c r="M599" s="79"/>
    </row>
    <row r="600" spans="3:13" ht="15.75">
      <c r="C600" s="79"/>
      <c r="D600" s="78"/>
      <c r="E600" s="82"/>
      <c r="F600" s="79"/>
      <c r="G600" s="79"/>
      <c r="H600" s="79"/>
      <c r="I600" s="79"/>
      <c r="J600" s="69"/>
      <c r="K600" s="79"/>
      <c r="L600" s="79"/>
      <c r="M600" s="79"/>
    </row>
    <row r="601" spans="3:13" ht="15.75">
      <c r="C601" s="79"/>
      <c r="D601" s="78"/>
      <c r="E601" s="82"/>
      <c r="F601" s="79"/>
      <c r="G601" s="79"/>
      <c r="H601" s="79"/>
      <c r="I601" s="79"/>
      <c r="J601" s="69"/>
      <c r="K601" s="79"/>
      <c r="L601" s="79"/>
      <c r="M601" s="79"/>
    </row>
    <row r="602" spans="3:13" ht="15.75">
      <c r="C602" s="79"/>
      <c r="D602" s="78"/>
      <c r="E602" s="82"/>
      <c r="F602" s="79"/>
      <c r="G602" s="79"/>
      <c r="H602" s="79"/>
      <c r="I602" s="79"/>
      <c r="J602" s="69"/>
      <c r="K602" s="79"/>
      <c r="L602" s="79"/>
      <c r="M602" s="79"/>
    </row>
    <row r="603" spans="3:13" ht="15.75">
      <c r="C603" s="79"/>
      <c r="D603" s="78"/>
      <c r="E603" s="82"/>
      <c r="F603" s="79"/>
      <c r="G603" s="79"/>
      <c r="H603" s="79"/>
      <c r="I603" s="79"/>
      <c r="J603" s="69"/>
      <c r="K603" s="79"/>
      <c r="L603" s="79"/>
      <c r="M603" s="79"/>
    </row>
    <row r="604" spans="3:13" ht="15.75">
      <c r="C604" s="79"/>
      <c r="D604" s="78"/>
      <c r="E604" s="82"/>
      <c r="F604" s="79"/>
      <c r="G604" s="79"/>
      <c r="H604" s="79"/>
      <c r="I604" s="79"/>
      <c r="J604" s="69"/>
      <c r="K604" s="79"/>
      <c r="L604" s="79"/>
      <c r="M604" s="79"/>
    </row>
    <row r="605" spans="3:13" ht="15.75">
      <c r="C605" s="79"/>
      <c r="D605" s="78"/>
      <c r="E605" s="82"/>
      <c r="F605" s="79"/>
      <c r="G605" s="79"/>
      <c r="H605" s="79"/>
      <c r="I605" s="79"/>
      <c r="J605" s="69"/>
      <c r="K605" s="79"/>
      <c r="L605" s="79"/>
      <c r="M605" s="79"/>
    </row>
    <row r="606" spans="3:13" ht="15.75">
      <c r="C606" s="79"/>
      <c r="D606" s="78"/>
      <c r="E606" s="82"/>
      <c r="F606" s="79"/>
      <c r="G606" s="79"/>
      <c r="H606" s="79"/>
      <c r="I606" s="79"/>
      <c r="J606" s="69"/>
      <c r="K606" s="79"/>
      <c r="L606" s="79"/>
      <c r="M606" s="79"/>
    </row>
    <row r="607" spans="3:13" ht="15.75">
      <c r="C607" s="79"/>
      <c r="D607" s="78"/>
      <c r="E607" s="82"/>
      <c r="F607" s="79"/>
      <c r="G607" s="79"/>
      <c r="H607" s="79"/>
      <c r="I607" s="79"/>
      <c r="J607" s="69"/>
      <c r="K607" s="79"/>
      <c r="L607" s="79"/>
      <c r="M607" s="79"/>
    </row>
    <row r="608" spans="3:13" ht="15.75">
      <c r="C608" s="79"/>
      <c r="D608" s="78"/>
      <c r="E608" s="82"/>
      <c r="F608" s="79"/>
      <c r="G608" s="79"/>
      <c r="H608" s="79"/>
      <c r="I608" s="79"/>
      <c r="J608" s="69"/>
      <c r="K608" s="79"/>
      <c r="L608" s="79"/>
      <c r="M608" s="79"/>
    </row>
    <row r="609" spans="3:13" ht="15.75">
      <c r="C609" s="79"/>
      <c r="D609" s="78"/>
      <c r="E609" s="82"/>
      <c r="F609" s="79"/>
      <c r="G609" s="79"/>
      <c r="H609" s="79"/>
      <c r="I609" s="79"/>
      <c r="J609" s="69"/>
      <c r="K609" s="79"/>
      <c r="L609" s="79"/>
      <c r="M609" s="79"/>
    </row>
    <row r="610" spans="3:13" ht="15.75">
      <c r="C610" s="79"/>
      <c r="D610" s="78"/>
      <c r="E610" s="82"/>
      <c r="F610" s="79"/>
      <c r="G610" s="79"/>
      <c r="H610" s="79"/>
      <c r="I610" s="79"/>
      <c r="J610" s="69"/>
      <c r="K610" s="79"/>
      <c r="L610" s="79"/>
      <c r="M610" s="79"/>
    </row>
    <row r="611" spans="3:13" ht="15.75">
      <c r="C611" s="79"/>
      <c r="D611" s="78"/>
      <c r="E611" s="82"/>
      <c r="F611" s="79"/>
      <c r="G611" s="79"/>
      <c r="H611" s="79"/>
      <c r="I611" s="79"/>
      <c r="J611" s="69"/>
      <c r="K611" s="79"/>
      <c r="L611" s="79"/>
      <c r="M611" s="79"/>
    </row>
    <row r="612" spans="3:13" ht="15.75">
      <c r="C612" s="79"/>
      <c r="D612" s="78"/>
      <c r="E612" s="82"/>
      <c r="F612" s="79"/>
      <c r="G612" s="79"/>
      <c r="H612" s="79"/>
      <c r="I612" s="79"/>
      <c r="J612" s="69"/>
      <c r="K612" s="79"/>
      <c r="L612" s="79"/>
      <c r="M612" s="79"/>
    </row>
    <row r="613" spans="3:13" ht="15.75">
      <c r="C613" s="79"/>
      <c r="D613" s="78"/>
      <c r="E613" s="82"/>
      <c r="F613" s="79"/>
      <c r="G613" s="79"/>
      <c r="H613" s="79"/>
      <c r="I613" s="79"/>
      <c r="J613" s="69"/>
      <c r="K613" s="79"/>
      <c r="L613" s="79"/>
      <c r="M613" s="79"/>
    </row>
    <row r="614" spans="3:13" ht="15.75">
      <c r="C614" s="79"/>
      <c r="D614" s="78"/>
      <c r="E614" s="82"/>
      <c r="F614" s="79"/>
      <c r="G614" s="79"/>
      <c r="H614" s="79"/>
      <c r="I614" s="79"/>
      <c r="J614" s="69"/>
      <c r="K614" s="79"/>
      <c r="L614" s="79"/>
      <c r="M614" s="79"/>
    </row>
    <row r="615" spans="3:13" ht="15.75">
      <c r="C615" s="79"/>
      <c r="D615" s="78"/>
      <c r="E615" s="82"/>
      <c r="F615" s="79"/>
      <c r="G615" s="79"/>
      <c r="H615" s="79"/>
      <c r="I615" s="79"/>
      <c r="J615" s="69"/>
      <c r="K615" s="79"/>
      <c r="L615" s="79"/>
      <c r="M615" s="79"/>
    </row>
    <row r="616" spans="3:13" ht="15.75">
      <c r="C616" s="79"/>
      <c r="D616" s="78"/>
      <c r="E616" s="82"/>
      <c r="F616" s="79"/>
      <c r="G616" s="79"/>
      <c r="H616" s="79"/>
      <c r="I616" s="79"/>
      <c r="J616" s="69"/>
      <c r="K616" s="79"/>
      <c r="L616" s="79"/>
      <c r="M616" s="79"/>
    </row>
    <row r="617" spans="3:13" ht="15.75">
      <c r="C617" s="79"/>
      <c r="D617" s="78"/>
      <c r="E617" s="82"/>
      <c r="F617" s="79"/>
      <c r="G617" s="79"/>
      <c r="H617" s="79"/>
      <c r="I617" s="79"/>
      <c r="J617" s="69"/>
      <c r="K617" s="79"/>
      <c r="L617" s="79"/>
      <c r="M617" s="79"/>
    </row>
    <row r="618" spans="3:13" ht="15.75">
      <c r="C618" s="79"/>
      <c r="D618" s="78"/>
      <c r="E618" s="82"/>
      <c r="F618" s="79"/>
      <c r="G618" s="79"/>
      <c r="H618" s="79"/>
      <c r="I618" s="79"/>
      <c r="J618" s="69"/>
      <c r="K618" s="79"/>
      <c r="L618" s="79"/>
      <c r="M618" s="79"/>
    </row>
    <row r="619" spans="3:13" ht="15.75">
      <c r="C619" s="79"/>
      <c r="D619" s="78"/>
      <c r="E619" s="82"/>
      <c r="F619" s="79"/>
      <c r="G619" s="79"/>
      <c r="H619" s="79"/>
      <c r="I619" s="79"/>
      <c r="J619" s="69"/>
      <c r="K619" s="79"/>
      <c r="L619" s="79"/>
      <c r="M619" s="79"/>
    </row>
    <row r="620" spans="3:13" ht="15.75">
      <c r="C620" s="79"/>
      <c r="D620" s="78"/>
      <c r="E620" s="82"/>
      <c r="F620" s="79"/>
      <c r="G620" s="79"/>
      <c r="H620" s="79"/>
      <c r="I620" s="79"/>
      <c r="J620" s="69"/>
      <c r="K620" s="79"/>
      <c r="L620" s="79"/>
      <c r="M620" s="79"/>
    </row>
    <row r="621" spans="3:13" ht="15.75">
      <c r="C621" s="79"/>
      <c r="D621" s="78"/>
      <c r="E621" s="82"/>
      <c r="F621" s="79"/>
      <c r="G621" s="79"/>
      <c r="H621" s="79"/>
      <c r="I621" s="79"/>
      <c r="J621" s="69"/>
      <c r="K621" s="79"/>
      <c r="L621" s="79"/>
      <c r="M621" s="79"/>
    </row>
    <row r="622" spans="3:13" ht="15.75">
      <c r="C622" s="79"/>
      <c r="D622" s="78"/>
      <c r="E622" s="82"/>
      <c r="F622" s="79"/>
      <c r="G622" s="79"/>
      <c r="H622" s="79"/>
      <c r="I622" s="79"/>
      <c r="J622" s="69"/>
      <c r="K622" s="79"/>
      <c r="L622" s="79"/>
      <c r="M622" s="79"/>
    </row>
    <row r="623" spans="3:13" ht="15.75">
      <c r="C623" s="79"/>
      <c r="D623" s="78"/>
      <c r="E623" s="82"/>
      <c r="F623" s="79"/>
      <c r="G623" s="79"/>
      <c r="H623" s="79"/>
      <c r="I623" s="79"/>
      <c r="J623" s="69"/>
      <c r="K623" s="79"/>
      <c r="L623" s="79"/>
      <c r="M623" s="79"/>
    </row>
    <row r="624" spans="3:13" ht="15.75">
      <c r="C624" s="79"/>
      <c r="D624" s="78"/>
      <c r="E624" s="82"/>
      <c r="F624" s="79"/>
      <c r="G624" s="79"/>
      <c r="H624" s="79"/>
      <c r="I624" s="79"/>
      <c r="J624" s="69"/>
      <c r="K624" s="79"/>
      <c r="L624" s="79"/>
      <c r="M624" s="79"/>
    </row>
    <row r="625" spans="3:13" ht="15.75">
      <c r="C625" s="79"/>
      <c r="D625" s="78"/>
      <c r="E625" s="82"/>
      <c r="F625" s="79"/>
      <c r="G625" s="79"/>
      <c r="H625" s="79"/>
      <c r="I625" s="79"/>
      <c r="J625" s="69"/>
      <c r="K625" s="79"/>
      <c r="L625" s="79"/>
      <c r="M625" s="79"/>
    </row>
    <row r="626" spans="3:13" ht="15.75">
      <c r="C626" s="79"/>
      <c r="D626" s="78"/>
      <c r="E626" s="82"/>
      <c r="F626" s="79"/>
      <c r="G626" s="79"/>
      <c r="H626" s="79"/>
      <c r="I626" s="79"/>
      <c r="J626" s="69"/>
      <c r="K626" s="79"/>
      <c r="L626" s="79"/>
      <c r="M626" s="79"/>
    </row>
    <row r="627" spans="3:13" ht="15.75">
      <c r="C627" s="79"/>
      <c r="D627" s="78"/>
      <c r="E627" s="82"/>
      <c r="F627" s="79"/>
      <c r="G627" s="79"/>
      <c r="H627" s="79"/>
      <c r="I627" s="79"/>
      <c r="J627" s="69"/>
      <c r="K627" s="79"/>
      <c r="L627" s="79"/>
      <c r="M627" s="79"/>
    </row>
  </sheetData>
  <sheetProtection/>
  <mergeCells count="18">
    <mergeCell ref="D366:F366"/>
    <mergeCell ref="D52:F52"/>
    <mergeCell ref="D95:F95"/>
    <mergeCell ref="D147:F147"/>
    <mergeCell ref="D192:F192"/>
    <mergeCell ref="D406:L406"/>
    <mergeCell ref="D407:L407"/>
    <mergeCell ref="D402:F402"/>
    <mergeCell ref="D236:F236"/>
    <mergeCell ref="D274:F274"/>
    <mergeCell ref="D328:F328"/>
    <mergeCell ref="B2:M2"/>
    <mergeCell ref="H11:J11"/>
    <mergeCell ref="L9:L12"/>
    <mergeCell ref="B3:M3"/>
    <mergeCell ref="B7:M7"/>
    <mergeCell ref="H9:K9"/>
    <mergeCell ref="F9:G9"/>
  </mergeCells>
  <printOptions horizontalCentered="1"/>
  <pageMargins left="0.75" right="0.75" top="0.51" bottom="0.5" header="0.5" footer="0.5"/>
  <pageSetup fitToHeight="9" horizontalDpi="600" verticalDpi="600" orientation="landscape" scale="48" r:id="rId1"/>
  <rowBreaks count="8" manualBreakCount="8">
    <brk id="54" min="1" max="11" man="1"/>
    <brk id="97" min="1" max="11" man="1"/>
    <brk id="149" min="1" max="11" man="1"/>
    <brk id="194" min="1" max="11" man="1"/>
    <brk id="238" max="255" man="1"/>
    <brk id="276" min="1" max="11" man="1"/>
    <brk id="330" min="1" max="11" man="1"/>
    <brk id="368" max="255" man="1"/>
  </rowBreaks>
</worksheet>
</file>

<file path=xl/worksheets/sheet2.xml><?xml version="1.0" encoding="utf-8"?>
<worksheet xmlns="http://schemas.openxmlformats.org/spreadsheetml/2006/main" xmlns:r="http://schemas.openxmlformats.org/officeDocument/2006/relationships">
  <dimension ref="A1:M740"/>
  <sheetViews>
    <sheetView zoomScalePageLayoutView="0" workbookViewId="0" topLeftCell="G3">
      <selection activeCell="H12" sqref="H12"/>
    </sheetView>
  </sheetViews>
  <sheetFormatPr defaultColWidth="9.140625" defaultRowHeight="12.75"/>
  <cols>
    <col min="1" max="1" width="15.140625" style="5" customWidth="1"/>
    <col min="2" max="2" width="18.00390625" style="6" customWidth="1"/>
    <col min="3" max="5" width="18.00390625" style="1" customWidth="1"/>
    <col min="6" max="6" width="18.00390625" style="4" customWidth="1"/>
    <col min="7" max="7" width="21.7109375" style="194" customWidth="1"/>
    <col min="8" max="8" width="21.421875" style="0" bestFit="1" customWidth="1"/>
    <col min="9" max="9" width="16.140625" style="14" customWidth="1"/>
    <col min="10" max="11" width="16.421875" style="0" customWidth="1"/>
  </cols>
  <sheetData>
    <row r="1" spans="1:6" s="136" customFormat="1" ht="13.5" thickBot="1">
      <c r="A1"/>
      <c r="B1"/>
      <c r="C1"/>
      <c r="D1"/>
      <c r="E1"/>
      <c r="F1" s="4"/>
    </row>
    <row r="2" spans="1:9" s="136" customFormat="1" ht="28.5" customHeight="1" thickBot="1">
      <c r="A2" s="240" t="s">
        <v>268</v>
      </c>
      <c r="B2" s="241"/>
      <c r="C2" s="241"/>
      <c r="D2" s="241"/>
      <c r="E2" s="242"/>
      <c r="F2" s="4"/>
      <c r="G2" s="211" t="s">
        <v>289</v>
      </c>
      <c r="H2" s="212"/>
      <c r="I2" s="138"/>
    </row>
    <row r="3" spans="1:13" ht="12.75">
      <c r="A3" s="152" t="s">
        <v>255</v>
      </c>
      <c r="B3" s="163">
        <f>+center_data!L5</f>
        <v>38384</v>
      </c>
      <c r="C3" s="249" t="s">
        <v>273</v>
      </c>
      <c r="D3" s="250"/>
      <c r="E3" s="251"/>
      <c r="G3" s="209" t="s">
        <v>286</v>
      </c>
      <c r="H3" s="204">
        <f>VLOOKUP(B3,G11:J17,1)</f>
        <v>38261</v>
      </c>
      <c r="I3" s="196"/>
      <c r="J3" s="136"/>
      <c r="K3" s="136"/>
      <c r="L3" s="136"/>
      <c r="M3" s="136"/>
    </row>
    <row r="4" spans="1:8" ht="18" customHeight="1">
      <c r="A4" s="154" t="s">
        <v>266</v>
      </c>
      <c r="B4" s="164">
        <f>+H4*H9</f>
        <v>1.0061921457341372</v>
      </c>
      <c r="C4" s="252"/>
      <c r="D4" s="250"/>
      <c r="E4" s="251"/>
      <c r="G4" s="209" t="s">
        <v>288</v>
      </c>
      <c r="H4" s="207">
        <f>VLOOKUP(H3,G11:J17,3)</f>
        <v>1</v>
      </c>
    </row>
    <row r="5" spans="1:8" ht="21.75" customHeight="1" thickBot="1">
      <c r="A5" s="155" t="s">
        <v>267</v>
      </c>
      <c r="B5" s="165">
        <f>center_data!L4</f>
        <v>0.98</v>
      </c>
      <c r="C5" s="253"/>
      <c r="D5" s="254"/>
      <c r="E5" s="255"/>
      <c r="G5" s="209" t="s">
        <v>285</v>
      </c>
      <c r="H5" s="205">
        <f>VLOOKUP(B3,G11:J17,4)</f>
        <v>123</v>
      </c>
    </row>
    <row r="6" spans="1:8" ht="27" customHeight="1" thickBot="1">
      <c r="A6" s="151" t="s">
        <v>254</v>
      </c>
      <c r="B6" s="151" t="s">
        <v>259</v>
      </c>
      <c r="C6" s="156" t="s">
        <v>269</v>
      </c>
      <c r="D6" s="157" t="s">
        <v>260</v>
      </c>
      <c r="E6" s="151" t="s">
        <v>270</v>
      </c>
      <c r="F6"/>
      <c r="G6" s="209" t="s">
        <v>282</v>
      </c>
      <c r="H6" s="206">
        <v>365.25</v>
      </c>
    </row>
    <row r="7" spans="1:8" ht="12.75">
      <c r="A7" s="158">
        <v>0</v>
      </c>
      <c r="B7" s="159"/>
      <c r="C7" s="159">
        <v>0</v>
      </c>
      <c r="D7" s="160"/>
      <c r="E7" s="153"/>
      <c r="F7"/>
      <c r="G7" s="209" t="s">
        <v>287</v>
      </c>
      <c r="H7" s="207">
        <f>+H5/H6</f>
        <v>0.33675564681724846</v>
      </c>
    </row>
    <row r="8" spans="1:8" ht="15.75">
      <c r="A8" s="139">
        <v>1</v>
      </c>
      <c r="B8" s="140">
        <f>(C8*2)/(2+E8)</f>
        <v>16899.864512729426</v>
      </c>
      <c r="C8" s="190">
        <f aca="true" t="shared" si="0" ref="C8:C17">C26*B$4*B$5</f>
        <v>19434.84418963884</v>
      </c>
      <c r="D8" s="140">
        <f>+B8*(1+E8)</f>
        <v>21969.823866548253</v>
      </c>
      <c r="E8" s="161">
        <v>0.3</v>
      </c>
      <c r="G8" s="209" t="s">
        <v>290</v>
      </c>
      <c r="H8" s="207">
        <f>VLOOKUP(B3,G11:J17,2)</f>
        <v>1.0185</v>
      </c>
    </row>
    <row r="9" spans="1:8" ht="15.75">
      <c r="A9" s="139">
        <v>2</v>
      </c>
      <c r="B9" s="140">
        <f aca="true" t="shared" si="1" ref="B9:B17">(C9*2)/(2+E9)</f>
        <v>19260.44486270785</v>
      </c>
      <c r="C9" s="190">
        <f t="shared" si="0"/>
        <v>23112.53383524942</v>
      </c>
      <c r="D9" s="140">
        <f aca="true" t="shared" si="2" ref="D9:D17">+B9*(1+E9)</f>
        <v>26964.622807790987</v>
      </c>
      <c r="E9" s="161">
        <v>0.4</v>
      </c>
      <c r="G9" s="210" t="s">
        <v>291</v>
      </c>
      <c r="H9" s="200">
        <f>+H8^H7</f>
        <v>1.0061921457341372</v>
      </c>
    </row>
    <row r="10" spans="1:11" ht="26.25">
      <c r="A10" s="139">
        <v>3</v>
      </c>
      <c r="B10" s="140">
        <f t="shared" si="1"/>
        <v>21886.796701088184</v>
      </c>
      <c r="C10" s="190">
        <f t="shared" si="0"/>
        <v>26264.156041305818</v>
      </c>
      <c r="D10" s="140">
        <f t="shared" si="2"/>
        <v>30641.515381523455</v>
      </c>
      <c r="E10" s="161">
        <v>0.4</v>
      </c>
      <c r="G10" s="208" t="s">
        <v>294</v>
      </c>
      <c r="H10" s="201" t="s">
        <v>293</v>
      </c>
      <c r="I10" s="201" t="s">
        <v>292</v>
      </c>
      <c r="J10" s="201" t="s">
        <v>284</v>
      </c>
      <c r="K10" s="201" t="s">
        <v>283</v>
      </c>
    </row>
    <row r="11" spans="1:8" ht="15.75">
      <c r="A11" s="139">
        <v>4</v>
      </c>
      <c r="B11" s="140">
        <f t="shared" si="1"/>
        <v>26264.31545568144</v>
      </c>
      <c r="C11" s="190">
        <f t="shared" si="0"/>
        <v>31517.178546817726</v>
      </c>
      <c r="D11" s="140">
        <f t="shared" si="2"/>
        <v>36770.04163795401</v>
      </c>
      <c r="E11" s="161">
        <v>0.4</v>
      </c>
      <c r="F11"/>
      <c r="G11" s="199">
        <v>37895</v>
      </c>
      <c r="H11" s="200">
        <v>1</v>
      </c>
    </row>
    <row r="12" spans="1:11" ht="15.75">
      <c r="A12" s="139">
        <v>5</v>
      </c>
      <c r="B12" s="140">
        <f t="shared" si="1"/>
        <v>30641.834210274697</v>
      </c>
      <c r="C12" s="190">
        <f t="shared" si="0"/>
        <v>36770.201052329634</v>
      </c>
      <c r="D12" s="140">
        <f t="shared" si="2"/>
        <v>42898.56789438457</v>
      </c>
      <c r="E12" s="161">
        <v>0.4</v>
      </c>
      <c r="G12" s="199">
        <v>38261</v>
      </c>
      <c r="H12" s="200">
        <v>1.0185</v>
      </c>
      <c r="I12" s="202">
        <f>+H11</f>
        <v>1</v>
      </c>
      <c r="J12" s="203">
        <f aca="true" t="shared" si="3" ref="J12:J17">+B$3-G12</f>
        <v>123</v>
      </c>
      <c r="K12" s="202">
        <f>+I11</f>
        <v>0</v>
      </c>
    </row>
    <row r="13" spans="1:11" ht="15.75">
      <c r="A13" s="139">
        <v>6</v>
      </c>
      <c r="B13" s="140">
        <f t="shared" si="1"/>
        <v>35019.352964867954</v>
      </c>
      <c r="C13" s="190">
        <f t="shared" si="0"/>
        <v>42023.22355784154</v>
      </c>
      <c r="D13" s="140">
        <f t="shared" si="2"/>
        <v>49027.09415081513</v>
      </c>
      <c r="E13" s="161">
        <v>0.4</v>
      </c>
      <c r="G13" s="199">
        <v>38626</v>
      </c>
      <c r="H13" s="200">
        <v>1.013</v>
      </c>
      <c r="I13" s="202">
        <f>+I12*H12</f>
        <v>1.0185</v>
      </c>
      <c r="J13" s="203">
        <f t="shared" si="3"/>
        <v>-242</v>
      </c>
      <c r="K13" s="202">
        <f>+K12*I12</f>
        <v>0</v>
      </c>
    </row>
    <row r="14" spans="1:11" ht="15.75">
      <c r="A14" s="139">
        <v>7</v>
      </c>
      <c r="B14" s="140">
        <f t="shared" si="1"/>
        <v>39396.87171946122</v>
      </c>
      <c r="C14" s="190">
        <f t="shared" si="0"/>
        <v>47276.24606335346</v>
      </c>
      <c r="D14" s="140">
        <f t="shared" si="2"/>
        <v>55155.620407245704</v>
      </c>
      <c r="E14" s="161">
        <v>0.4</v>
      </c>
      <c r="F14"/>
      <c r="G14" s="199">
        <v>38991</v>
      </c>
      <c r="H14" s="200">
        <v>1.015</v>
      </c>
      <c r="I14" s="202">
        <f>+I13*H13</f>
        <v>1.0317405</v>
      </c>
      <c r="J14" s="203">
        <f t="shared" si="3"/>
        <v>-607</v>
      </c>
      <c r="K14" s="202">
        <f>+K13*I13</f>
        <v>0</v>
      </c>
    </row>
    <row r="15" spans="1:11" ht="15.75">
      <c r="A15" s="139">
        <v>8</v>
      </c>
      <c r="B15" s="140">
        <f t="shared" si="1"/>
        <v>46225.06767049883</v>
      </c>
      <c r="C15" s="190">
        <f t="shared" si="0"/>
        <v>57781.33458812354</v>
      </c>
      <c r="D15" s="140">
        <f t="shared" si="2"/>
        <v>69337.60150574824</v>
      </c>
      <c r="E15" s="161">
        <v>0.5</v>
      </c>
      <c r="F15"/>
      <c r="G15" s="199">
        <v>39356</v>
      </c>
      <c r="H15" s="200">
        <v>1.017</v>
      </c>
      <c r="I15" s="202">
        <f>+I14*H14</f>
        <v>1.0472166074999998</v>
      </c>
      <c r="J15" s="203">
        <f t="shared" si="3"/>
        <v>-972</v>
      </c>
      <c r="K15" s="202">
        <f>+K14*I14</f>
        <v>0</v>
      </c>
    </row>
    <row r="16" spans="1:11" ht="15.75">
      <c r="A16" s="139">
        <v>9</v>
      </c>
      <c r="B16" s="140">
        <f t="shared" si="1"/>
        <v>54629.90367931789</v>
      </c>
      <c r="C16" s="190">
        <f t="shared" si="0"/>
        <v>68287.37959914736</v>
      </c>
      <c r="D16" s="140">
        <f t="shared" si="2"/>
        <v>81944.85551897684</v>
      </c>
      <c r="E16" s="161">
        <v>0.5</v>
      </c>
      <c r="F16" t="s">
        <v>17</v>
      </c>
      <c r="G16" s="199">
        <v>39722</v>
      </c>
      <c r="H16" s="200">
        <v>1.019</v>
      </c>
      <c r="I16" s="202">
        <f>+I15*H15</f>
        <v>1.0650192898274997</v>
      </c>
      <c r="J16" s="203">
        <f t="shared" si="3"/>
        <v>-1338</v>
      </c>
      <c r="K16" s="202">
        <f>+K15*I15</f>
        <v>0</v>
      </c>
    </row>
    <row r="17" spans="1:11" ht="16.5" thickBot="1">
      <c r="A17" s="142">
        <v>10</v>
      </c>
      <c r="B17" s="143">
        <f t="shared" si="1"/>
        <v>75641.99370136553</v>
      </c>
      <c r="C17" s="191">
        <f t="shared" si="0"/>
        <v>94552.49212670691</v>
      </c>
      <c r="D17" s="143">
        <f t="shared" si="2"/>
        <v>113462.99055204829</v>
      </c>
      <c r="E17" s="162">
        <v>0.5</v>
      </c>
      <c r="F17"/>
      <c r="G17" s="199">
        <v>40087</v>
      </c>
      <c r="H17" s="200">
        <v>1.019</v>
      </c>
      <c r="I17" s="202">
        <f>+I16*H16</f>
        <v>1.085254656334222</v>
      </c>
      <c r="J17" s="203">
        <f t="shared" si="3"/>
        <v>-1703</v>
      </c>
      <c r="K17" s="202">
        <f>+K16*I16</f>
        <v>0</v>
      </c>
    </row>
    <row r="18" spans="1:5" ht="12.75">
      <c r="A18"/>
      <c r="B18"/>
      <c r="C18"/>
      <c r="D18"/>
      <c r="E18"/>
    </row>
    <row r="19" spans="1:5" ht="13.5" thickBot="1">
      <c r="A19"/>
      <c r="B19"/>
      <c r="C19"/>
      <c r="D19"/>
      <c r="E19"/>
    </row>
    <row r="20" spans="1:5" ht="12.75">
      <c r="A20" s="243" t="s">
        <v>256</v>
      </c>
      <c r="B20" s="244"/>
      <c r="C20" s="245"/>
      <c r="D20"/>
      <c r="E20"/>
    </row>
    <row r="21" spans="1:5" ht="12.75">
      <c r="A21" s="246" t="s">
        <v>257</v>
      </c>
      <c r="B21" s="247"/>
      <c r="C21" s="248"/>
      <c r="D21"/>
      <c r="E21"/>
    </row>
    <row r="22" spans="1:5" ht="13.5" thickBot="1">
      <c r="A22" s="246" t="s">
        <v>271</v>
      </c>
      <c r="B22" s="247"/>
      <c r="C22" s="248"/>
      <c r="D22"/>
      <c r="E22"/>
    </row>
    <row r="23" spans="1:5" ht="13.5" thickBot="1">
      <c r="A23" s="145"/>
      <c r="B23" s="147">
        <v>38261</v>
      </c>
      <c r="C23" s="146"/>
      <c r="D23"/>
      <c r="E23"/>
    </row>
    <row r="24" spans="1:6" ht="18.75" customHeight="1" thickBot="1">
      <c r="A24" s="237" t="s">
        <v>258</v>
      </c>
      <c r="B24" s="238"/>
      <c r="C24" s="239"/>
      <c r="D24"/>
      <c r="E24" s="14"/>
      <c r="F24" s="138"/>
    </row>
    <row r="25" spans="1:9" s="136" customFormat="1" ht="13.5" thickBot="1">
      <c r="A25" s="151" t="s">
        <v>23</v>
      </c>
      <c r="B25" s="149" t="s">
        <v>264</v>
      </c>
      <c r="C25" s="149" t="s">
        <v>265</v>
      </c>
      <c r="E25" s="138"/>
      <c r="F25" s="138"/>
      <c r="G25" s="193"/>
      <c r="I25" s="138"/>
    </row>
    <row r="26" spans="1:9" s="137" customFormat="1" ht="21" customHeight="1">
      <c r="A26" s="150">
        <v>1</v>
      </c>
      <c r="B26" s="195">
        <v>20319</v>
      </c>
      <c r="C26" s="148">
        <f>+B26*0.97</f>
        <v>19709.43</v>
      </c>
      <c r="D26" s="136"/>
      <c r="E26" s="197"/>
      <c r="F26" s="198"/>
      <c r="I26" s="138"/>
    </row>
    <row r="27" spans="1:9" s="137" customFormat="1" ht="12.75">
      <c r="A27" s="139">
        <v>2</v>
      </c>
      <c r="B27" s="195">
        <v>24164</v>
      </c>
      <c r="C27" s="141">
        <f aca="true" t="shared" si="4" ref="C27:C35">+B27*0.97</f>
        <v>23439.079999999998</v>
      </c>
      <c r="D27" s="136"/>
      <c r="E27" s="197"/>
      <c r="F27" s="198"/>
      <c r="I27" s="138"/>
    </row>
    <row r="28" spans="1:9" s="137" customFormat="1" ht="12.75">
      <c r="A28" s="139">
        <v>3</v>
      </c>
      <c r="B28" s="195">
        <v>27459</v>
      </c>
      <c r="C28" s="141">
        <f t="shared" si="4"/>
        <v>26635.23</v>
      </c>
      <c r="D28" s="136"/>
      <c r="E28" s="197"/>
      <c r="F28" s="198"/>
      <c r="I28" s="138"/>
    </row>
    <row r="29" spans="1:9" s="137" customFormat="1" ht="12.75">
      <c r="A29" s="139">
        <v>4</v>
      </c>
      <c r="B29" s="195">
        <v>32951</v>
      </c>
      <c r="C29" s="141">
        <f t="shared" si="4"/>
        <v>31962.469999999998</v>
      </c>
      <c r="D29" s="136"/>
      <c r="E29" s="197"/>
      <c r="F29" s="198"/>
      <c r="I29" s="138"/>
    </row>
    <row r="30" spans="1:9" s="137" customFormat="1" ht="12.75">
      <c r="A30" s="139">
        <v>5</v>
      </c>
      <c r="B30" s="195">
        <v>38443</v>
      </c>
      <c r="C30" s="141">
        <f t="shared" si="4"/>
        <v>37289.71</v>
      </c>
      <c r="D30" s="136"/>
      <c r="E30" s="197"/>
      <c r="F30" s="198"/>
      <c r="I30" s="138"/>
    </row>
    <row r="31" spans="1:9" s="137" customFormat="1" ht="12.75">
      <c r="A31" s="139">
        <v>6</v>
      </c>
      <c r="B31" s="195">
        <v>43935</v>
      </c>
      <c r="C31" s="141">
        <f t="shared" si="4"/>
        <v>42616.95</v>
      </c>
      <c r="D31" s="136"/>
      <c r="E31" s="197"/>
      <c r="F31" s="198"/>
      <c r="I31" s="138"/>
    </row>
    <row r="32" spans="1:9" s="137" customFormat="1" ht="12.75">
      <c r="A32" s="139">
        <v>7</v>
      </c>
      <c r="B32" s="195">
        <v>49427</v>
      </c>
      <c r="C32" s="141">
        <f t="shared" si="4"/>
        <v>47944.189999999995</v>
      </c>
      <c r="D32" s="136"/>
      <c r="E32" s="197"/>
      <c r="F32" s="198"/>
      <c r="I32" s="138"/>
    </row>
    <row r="33" spans="1:9" s="137" customFormat="1" ht="12.75">
      <c r="A33" s="139">
        <v>8</v>
      </c>
      <c r="B33" s="195">
        <v>60410</v>
      </c>
      <c r="C33" s="141">
        <f t="shared" si="4"/>
        <v>58597.7</v>
      </c>
      <c r="D33" s="136"/>
      <c r="E33" s="197"/>
      <c r="F33" s="198"/>
      <c r="I33" s="138"/>
    </row>
    <row r="34" spans="1:9" s="137" customFormat="1" ht="12.75">
      <c r="A34" s="139">
        <v>9</v>
      </c>
      <c r="B34" s="195">
        <v>71394</v>
      </c>
      <c r="C34" s="141">
        <f t="shared" si="4"/>
        <v>69252.18</v>
      </c>
      <c r="D34" s="136"/>
      <c r="E34" s="197"/>
      <c r="F34" s="198"/>
      <c r="I34" s="138"/>
    </row>
    <row r="35" spans="1:9" s="137" customFormat="1" ht="13.5" thickBot="1">
      <c r="A35" s="142">
        <v>10</v>
      </c>
      <c r="B35" s="195">
        <v>98854</v>
      </c>
      <c r="C35" s="144">
        <f t="shared" si="4"/>
        <v>95888.37999999999</v>
      </c>
      <c r="D35" s="136"/>
      <c r="E35" s="197"/>
      <c r="F35" s="198"/>
      <c r="I35" s="138"/>
    </row>
    <row r="36" spans="1:9" s="136" customFormat="1" ht="12.75">
      <c r="A36"/>
      <c r="B36"/>
      <c r="C36"/>
      <c r="D36"/>
      <c r="E36" s="14"/>
      <c r="F36" s="138"/>
      <c r="G36" s="193"/>
      <c r="I36" s="138"/>
    </row>
    <row r="37" spans="1:6" ht="12.75">
      <c r="A37"/>
      <c r="B37"/>
      <c r="C37"/>
      <c r="D37"/>
      <c r="E37" s="14"/>
      <c r="F37" s="138"/>
    </row>
    <row r="38" spans="1:6" ht="12.75">
      <c r="A38"/>
      <c r="B38"/>
      <c r="C38"/>
      <c r="D38"/>
      <c r="E38" s="14"/>
      <c r="F38" s="138"/>
    </row>
    <row r="39" spans="1:6" ht="12.75">
      <c r="A39"/>
      <c r="B39"/>
      <c r="C39"/>
      <c r="D39"/>
      <c r="E39" s="14"/>
      <c r="F39" s="138"/>
    </row>
    <row r="40" spans="1:6" ht="12.75">
      <c r="A40"/>
      <c r="B40"/>
      <c r="C40"/>
      <c r="D40"/>
      <c r="E40" s="14"/>
      <c r="F40" s="138"/>
    </row>
    <row r="41" spans="1:5" ht="12.75">
      <c r="A41"/>
      <c r="B41"/>
      <c r="C41"/>
      <c r="D41"/>
      <c r="E41"/>
    </row>
    <row r="42" spans="1:5" ht="12.75">
      <c r="A42"/>
      <c r="B42"/>
      <c r="C42"/>
      <c r="D42"/>
      <c r="E42"/>
    </row>
    <row r="43" spans="1:5" ht="12.75">
      <c r="A43"/>
      <c r="B43"/>
      <c r="C43"/>
      <c r="D43"/>
      <c r="E43"/>
    </row>
    <row r="44" spans="1:5" ht="12.75">
      <c r="A44"/>
      <c r="B44"/>
      <c r="C44"/>
      <c r="D44"/>
      <c r="E44"/>
    </row>
    <row r="45" spans="1:5" ht="12.75">
      <c r="A45"/>
      <c r="B45"/>
      <c r="C45"/>
      <c r="D45"/>
      <c r="E45"/>
    </row>
    <row r="46" spans="1:5" ht="12.75">
      <c r="A46"/>
      <c r="B46"/>
      <c r="C46"/>
      <c r="D46"/>
      <c r="E46"/>
    </row>
    <row r="47" spans="1:5" ht="12.75">
      <c r="A47"/>
      <c r="B47"/>
      <c r="C47"/>
      <c r="D47"/>
      <c r="E47"/>
    </row>
    <row r="48" spans="1:5" ht="12.75">
      <c r="A48"/>
      <c r="B48"/>
      <c r="C48"/>
      <c r="D48"/>
      <c r="E48"/>
    </row>
    <row r="49" spans="1:5" ht="12.75">
      <c r="A49"/>
      <c r="B49"/>
      <c r="C49"/>
      <c r="D49"/>
      <c r="E49"/>
    </row>
    <row r="50" spans="1:5" ht="12.75">
      <c r="A50"/>
      <c r="B50"/>
      <c r="C50"/>
      <c r="D50"/>
      <c r="E50"/>
    </row>
    <row r="51" spans="1:5" ht="12.75">
      <c r="A51"/>
      <c r="B51"/>
      <c r="C51"/>
      <c r="D51"/>
      <c r="E51"/>
    </row>
    <row r="52" spans="1:5" ht="12.75">
      <c r="A52"/>
      <c r="B52"/>
      <c r="C52"/>
      <c r="D52"/>
      <c r="E52"/>
    </row>
    <row r="53" spans="1:5" ht="12.75">
      <c r="A53"/>
      <c r="B53"/>
      <c r="C53"/>
      <c r="D53"/>
      <c r="E53"/>
    </row>
    <row r="54" spans="1:5" ht="12.75">
      <c r="A54"/>
      <c r="B54"/>
      <c r="C54"/>
      <c r="D54"/>
      <c r="E54"/>
    </row>
    <row r="55" spans="1:5" ht="12.75">
      <c r="A55"/>
      <c r="B55"/>
      <c r="C55"/>
      <c r="D55"/>
      <c r="E55"/>
    </row>
    <row r="56" spans="1:5" ht="12.75">
      <c r="A56"/>
      <c r="B56"/>
      <c r="C56"/>
      <c r="D56"/>
      <c r="E56"/>
    </row>
    <row r="57" spans="1:5" ht="12.75">
      <c r="A57"/>
      <c r="B57"/>
      <c r="C57"/>
      <c r="D57"/>
      <c r="E57"/>
    </row>
    <row r="58" spans="1:5" ht="12.75">
      <c r="A58"/>
      <c r="B58"/>
      <c r="C58"/>
      <c r="D58"/>
      <c r="E58"/>
    </row>
    <row r="59" spans="1:5" ht="12.75">
      <c r="A59"/>
      <c r="B59"/>
      <c r="C59"/>
      <c r="D59"/>
      <c r="E59"/>
    </row>
    <row r="60" spans="1:5" ht="12.75">
      <c r="A60"/>
      <c r="B60"/>
      <c r="C60"/>
      <c r="D60"/>
      <c r="E60"/>
    </row>
    <row r="61" spans="1:5" ht="12.75">
      <c r="A61"/>
      <c r="B61"/>
      <c r="C61"/>
      <c r="D61"/>
      <c r="E61"/>
    </row>
    <row r="62" spans="1:5" ht="12.75">
      <c r="A62"/>
      <c r="B62"/>
      <c r="C62"/>
      <c r="D62"/>
      <c r="E62"/>
    </row>
    <row r="63" spans="1:5" ht="12.75">
      <c r="A63"/>
      <c r="B63"/>
      <c r="C63"/>
      <c r="D63"/>
      <c r="E63"/>
    </row>
    <row r="64" spans="1:5" ht="12.75">
      <c r="A64"/>
      <c r="B64"/>
      <c r="C64"/>
      <c r="D64"/>
      <c r="E64"/>
    </row>
    <row r="65" spans="1:5" ht="12.75">
      <c r="A65"/>
      <c r="B65"/>
      <c r="C65"/>
      <c r="D65"/>
      <c r="E65"/>
    </row>
    <row r="66" spans="1:5" ht="12.75">
      <c r="A66"/>
      <c r="B66"/>
      <c r="C66"/>
      <c r="D66"/>
      <c r="E66"/>
    </row>
    <row r="67" spans="1:5" ht="12.75">
      <c r="A67"/>
      <c r="B67"/>
      <c r="C67"/>
      <c r="D67"/>
      <c r="E67"/>
    </row>
    <row r="68" spans="1:5" ht="12.75">
      <c r="A68"/>
      <c r="B68"/>
      <c r="C68"/>
      <c r="D68"/>
      <c r="E68"/>
    </row>
    <row r="69" spans="1:5" ht="12.75">
      <c r="A69"/>
      <c r="B69"/>
      <c r="C69"/>
      <c r="D69"/>
      <c r="E69"/>
    </row>
    <row r="70" spans="1:5" ht="12.75">
      <c r="A70"/>
      <c r="B70"/>
      <c r="C70"/>
      <c r="D70"/>
      <c r="E70"/>
    </row>
    <row r="71" spans="1:5" ht="12.75">
      <c r="A71"/>
      <c r="B71"/>
      <c r="C71"/>
      <c r="D71"/>
      <c r="E71"/>
    </row>
    <row r="72" spans="1:5" ht="12.75">
      <c r="A72"/>
      <c r="B72"/>
      <c r="C72"/>
      <c r="D72"/>
      <c r="E72"/>
    </row>
    <row r="73" spans="1:5" ht="12.75">
      <c r="A73"/>
      <c r="B73"/>
      <c r="C73"/>
      <c r="D73"/>
      <c r="E73"/>
    </row>
    <row r="74" spans="1:5" ht="12.75">
      <c r="A74"/>
      <c r="B74"/>
      <c r="C74"/>
      <c r="D74"/>
      <c r="E74"/>
    </row>
    <row r="75" spans="1:5" ht="12.75">
      <c r="A75"/>
      <c r="B75"/>
      <c r="C75"/>
      <c r="D75"/>
      <c r="E75"/>
    </row>
    <row r="76" spans="1:5" ht="12.75">
      <c r="A76"/>
      <c r="B76"/>
      <c r="C76"/>
      <c r="D76"/>
      <c r="E76"/>
    </row>
    <row r="77" spans="1:5" ht="12.75">
      <c r="A77"/>
      <c r="B77"/>
      <c r="C77"/>
      <c r="D77"/>
      <c r="E77"/>
    </row>
    <row r="78" spans="1:5" ht="12.75">
      <c r="A78"/>
      <c r="B78"/>
      <c r="C78"/>
      <c r="D78"/>
      <c r="E78"/>
    </row>
    <row r="79" spans="1:5" ht="12.75">
      <c r="A79"/>
      <c r="B79"/>
      <c r="C79"/>
      <c r="D79"/>
      <c r="E79"/>
    </row>
    <row r="80" spans="1:5" ht="12.75">
      <c r="A80"/>
      <c r="B80"/>
      <c r="C80"/>
      <c r="D80"/>
      <c r="E80"/>
    </row>
    <row r="81" spans="1:5" ht="12.75">
      <c r="A81"/>
      <c r="B81"/>
      <c r="C81"/>
      <c r="D81"/>
      <c r="E81"/>
    </row>
    <row r="82" spans="1:5" ht="12.75">
      <c r="A82"/>
      <c r="B82"/>
      <c r="C82"/>
      <c r="D82"/>
      <c r="E82"/>
    </row>
    <row r="83" spans="1:5" ht="12.75">
      <c r="A83"/>
      <c r="B83"/>
      <c r="C83"/>
      <c r="D83"/>
      <c r="E83"/>
    </row>
    <row r="84" spans="1:5" ht="12.75">
      <c r="A84"/>
      <c r="B84"/>
      <c r="C84"/>
      <c r="D84"/>
      <c r="E84"/>
    </row>
    <row r="85" spans="1:5" ht="12.75">
      <c r="A85"/>
      <c r="B85"/>
      <c r="C85"/>
      <c r="D85"/>
      <c r="E85"/>
    </row>
    <row r="86" spans="1:5" ht="12.75">
      <c r="A86"/>
      <c r="B86"/>
      <c r="C86"/>
      <c r="D86"/>
      <c r="E86"/>
    </row>
    <row r="87" spans="1:5" ht="12.75">
      <c r="A87"/>
      <c r="B87"/>
      <c r="C87"/>
      <c r="D87"/>
      <c r="E87"/>
    </row>
    <row r="88" spans="1:5" ht="12.75">
      <c r="A88"/>
      <c r="B88"/>
      <c r="C88"/>
      <c r="D88"/>
      <c r="E88"/>
    </row>
    <row r="89" spans="1:5" ht="12.75">
      <c r="A89"/>
      <c r="B89"/>
      <c r="C89"/>
      <c r="D89"/>
      <c r="E89"/>
    </row>
    <row r="90" spans="1:5" ht="12.75">
      <c r="A90"/>
      <c r="B90"/>
      <c r="C90"/>
      <c r="D90"/>
      <c r="E90"/>
    </row>
    <row r="91" spans="1:5" ht="12.75">
      <c r="A91"/>
      <c r="B91"/>
      <c r="C91"/>
      <c r="D91"/>
      <c r="E91"/>
    </row>
    <row r="92" spans="1:5" ht="12.75">
      <c r="A92"/>
      <c r="B92"/>
      <c r="C92"/>
      <c r="D92"/>
      <c r="E92"/>
    </row>
    <row r="93" spans="1:5" ht="12.75">
      <c r="A93"/>
      <c r="B93"/>
      <c r="C93"/>
      <c r="D93"/>
      <c r="E93"/>
    </row>
    <row r="94" spans="1:5" ht="12.75">
      <c r="A94"/>
      <c r="B94"/>
      <c r="C94"/>
      <c r="D94"/>
      <c r="E94"/>
    </row>
    <row r="95" spans="1:5" ht="12.75">
      <c r="A95"/>
      <c r="B95"/>
      <c r="C95"/>
      <c r="D95"/>
      <c r="E95"/>
    </row>
    <row r="96" spans="1:5" ht="12.75">
      <c r="A96"/>
      <c r="B96"/>
      <c r="C96"/>
      <c r="D96"/>
      <c r="E96"/>
    </row>
    <row r="97" spans="1:5" ht="12.75">
      <c r="A97"/>
      <c r="B97"/>
      <c r="C97"/>
      <c r="D97"/>
      <c r="E97"/>
    </row>
    <row r="98" spans="1:5" ht="12.75">
      <c r="A98"/>
      <c r="B98"/>
      <c r="C98"/>
      <c r="D98"/>
      <c r="E98"/>
    </row>
    <row r="99" spans="1:5" ht="12.75">
      <c r="A99"/>
      <c r="B99"/>
      <c r="C99"/>
      <c r="D99"/>
      <c r="E99"/>
    </row>
    <row r="100" spans="1:5" ht="12.75">
      <c r="A100"/>
      <c r="B100"/>
      <c r="C100"/>
      <c r="D100"/>
      <c r="E100"/>
    </row>
    <row r="101" spans="1:5" ht="12.75">
      <c r="A101"/>
      <c r="B101"/>
      <c r="C101"/>
      <c r="D101"/>
      <c r="E101"/>
    </row>
    <row r="102" spans="1:5" ht="12.75">
      <c r="A102"/>
      <c r="B102"/>
      <c r="C102"/>
      <c r="D102"/>
      <c r="E102"/>
    </row>
    <row r="103" spans="1:5" ht="12.75">
      <c r="A103"/>
      <c r="B103"/>
      <c r="C103"/>
      <c r="D103"/>
      <c r="E103"/>
    </row>
    <row r="104" spans="1:5" ht="12.75">
      <c r="A104"/>
      <c r="B104"/>
      <c r="C104"/>
      <c r="D104"/>
      <c r="E104"/>
    </row>
    <row r="105" spans="1:5" ht="12.75">
      <c r="A105"/>
      <c r="B105"/>
      <c r="C105"/>
      <c r="D105"/>
      <c r="E105"/>
    </row>
    <row r="106" spans="1:5" ht="12.75">
      <c r="A106"/>
      <c r="B106"/>
      <c r="C106"/>
      <c r="D106"/>
      <c r="E106"/>
    </row>
    <row r="107" spans="1:5" ht="12.75">
      <c r="A107"/>
      <c r="B107"/>
      <c r="C107"/>
      <c r="D107"/>
      <c r="E107"/>
    </row>
    <row r="108" spans="1:5" ht="12.75">
      <c r="A108"/>
      <c r="B108"/>
      <c r="C108"/>
      <c r="D108"/>
      <c r="E108"/>
    </row>
    <row r="109" spans="1:5" ht="12.75">
      <c r="A109"/>
      <c r="B109"/>
      <c r="C109"/>
      <c r="D109"/>
      <c r="E109"/>
    </row>
    <row r="110" spans="1:5" ht="12.75">
      <c r="A110"/>
      <c r="B110"/>
      <c r="C110"/>
      <c r="D110"/>
      <c r="E110"/>
    </row>
    <row r="111" spans="1:5" ht="12.75">
      <c r="A111"/>
      <c r="B111"/>
      <c r="C111"/>
      <c r="D111"/>
      <c r="E111"/>
    </row>
    <row r="112" spans="1:5" ht="12.75">
      <c r="A112"/>
      <c r="B112"/>
      <c r="C112"/>
      <c r="D112"/>
      <c r="E112"/>
    </row>
    <row r="113" spans="1:5" ht="12.75">
      <c r="A113"/>
      <c r="B113"/>
      <c r="C113"/>
      <c r="D113"/>
      <c r="E113"/>
    </row>
    <row r="114" spans="1:5" ht="12.75">
      <c r="A114"/>
      <c r="B114"/>
      <c r="C114"/>
      <c r="D114"/>
      <c r="E114"/>
    </row>
    <row r="115" spans="1:5" ht="12.75">
      <c r="A115"/>
      <c r="B115"/>
      <c r="C115"/>
      <c r="D115"/>
      <c r="E115"/>
    </row>
    <row r="116" spans="1:5" ht="12.75">
      <c r="A116"/>
      <c r="B116"/>
      <c r="C116"/>
      <c r="D116"/>
      <c r="E116"/>
    </row>
    <row r="117" spans="1:5" ht="12.75">
      <c r="A117"/>
      <c r="B117"/>
      <c r="C117"/>
      <c r="D117"/>
      <c r="E117"/>
    </row>
    <row r="118" spans="1:5" ht="12.75">
      <c r="A118"/>
      <c r="B118"/>
      <c r="C118"/>
      <c r="D118"/>
      <c r="E118"/>
    </row>
    <row r="119" spans="1:5" ht="12.75">
      <c r="A119"/>
      <c r="B119"/>
      <c r="C119"/>
      <c r="D119"/>
      <c r="E119"/>
    </row>
    <row r="120" spans="1:5" ht="12.75">
      <c r="A120"/>
      <c r="B120"/>
      <c r="C120"/>
      <c r="D120"/>
      <c r="E120"/>
    </row>
    <row r="121" spans="1:5" ht="12.75">
      <c r="A121"/>
      <c r="B121"/>
      <c r="C121"/>
      <c r="D121"/>
      <c r="E121"/>
    </row>
    <row r="122" spans="1:5" ht="12.75">
      <c r="A122"/>
      <c r="B122"/>
      <c r="C122"/>
      <c r="D122"/>
      <c r="E122"/>
    </row>
    <row r="123" spans="1:5" ht="12.75">
      <c r="A123"/>
      <c r="B123"/>
      <c r="C123"/>
      <c r="D123"/>
      <c r="E123"/>
    </row>
    <row r="124" spans="1:5" ht="12.75">
      <c r="A124"/>
      <c r="B124"/>
      <c r="C124"/>
      <c r="D124"/>
      <c r="E124"/>
    </row>
    <row r="125" spans="1:5" ht="12.75">
      <c r="A125"/>
      <c r="B125"/>
      <c r="C125"/>
      <c r="D125"/>
      <c r="E125"/>
    </row>
    <row r="126" spans="1:5" ht="12.75">
      <c r="A126"/>
      <c r="B126"/>
      <c r="C126"/>
      <c r="D126"/>
      <c r="E126"/>
    </row>
    <row r="127" spans="1:5" ht="12.75">
      <c r="A127"/>
      <c r="B127"/>
      <c r="C127"/>
      <c r="D127"/>
      <c r="E127"/>
    </row>
    <row r="128" spans="1:5" ht="12.75">
      <c r="A128"/>
      <c r="B128"/>
      <c r="C128"/>
      <c r="D128"/>
      <c r="E128"/>
    </row>
    <row r="129" spans="1:5" ht="12.75">
      <c r="A129"/>
      <c r="B129"/>
      <c r="C129"/>
      <c r="D129"/>
      <c r="E129"/>
    </row>
    <row r="130" spans="1:5" ht="12.75">
      <c r="A130"/>
      <c r="B130"/>
      <c r="C130"/>
      <c r="D130"/>
      <c r="E130"/>
    </row>
    <row r="131" spans="1:5" ht="12.75">
      <c r="A131"/>
      <c r="B131"/>
      <c r="C131"/>
      <c r="D131"/>
      <c r="E131"/>
    </row>
    <row r="132" spans="1:5" ht="12.75">
      <c r="A132"/>
      <c r="B132"/>
      <c r="C132"/>
      <c r="D132"/>
      <c r="E132"/>
    </row>
    <row r="133" spans="1:5" ht="12.75">
      <c r="A133"/>
      <c r="B133"/>
      <c r="C133"/>
      <c r="D133"/>
      <c r="E133"/>
    </row>
    <row r="134" spans="1:5" ht="12.75">
      <c r="A134"/>
      <c r="B134"/>
      <c r="C134"/>
      <c r="D134"/>
      <c r="E134"/>
    </row>
    <row r="135" spans="1:5" ht="12.75">
      <c r="A135"/>
      <c r="B135"/>
      <c r="C135"/>
      <c r="D135"/>
      <c r="E135"/>
    </row>
    <row r="136" spans="1:5" ht="12.75">
      <c r="A136"/>
      <c r="B136"/>
      <c r="C136"/>
      <c r="D136"/>
      <c r="E136"/>
    </row>
    <row r="137" spans="1:5" ht="12.75">
      <c r="A137"/>
      <c r="B137"/>
      <c r="C137"/>
      <c r="D137"/>
      <c r="E137"/>
    </row>
    <row r="138" spans="1:5" ht="12.75">
      <c r="A138"/>
      <c r="B138"/>
      <c r="C138"/>
      <c r="D138"/>
      <c r="E138"/>
    </row>
    <row r="139" spans="1:5" ht="12.75">
      <c r="A139"/>
      <c r="B139"/>
      <c r="C139"/>
      <c r="D139"/>
      <c r="E139"/>
    </row>
    <row r="140" spans="1:5" ht="12.75">
      <c r="A140"/>
      <c r="B140"/>
      <c r="C140"/>
      <c r="D140"/>
      <c r="E140"/>
    </row>
    <row r="141" spans="1:5" ht="12.75">
      <c r="A141"/>
      <c r="B141"/>
      <c r="C141"/>
      <c r="D141"/>
      <c r="E141"/>
    </row>
    <row r="142" spans="1:5" ht="12.75">
      <c r="A142"/>
      <c r="B142"/>
      <c r="C142"/>
      <c r="D142"/>
      <c r="E142"/>
    </row>
    <row r="143" spans="1:5" ht="12.75">
      <c r="A143"/>
      <c r="B143"/>
      <c r="C143"/>
      <c r="D143"/>
      <c r="E143"/>
    </row>
    <row r="144" spans="1:5" ht="12.75">
      <c r="A144"/>
      <c r="B144"/>
      <c r="C144"/>
      <c r="D144"/>
      <c r="E144"/>
    </row>
    <row r="145" spans="1:5" ht="12.75">
      <c r="A145"/>
      <c r="B145"/>
      <c r="C145"/>
      <c r="D145"/>
      <c r="E145"/>
    </row>
    <row r="146" spans="1:5" ht="12.75">
      <c r="A146"/>
      <c r="B146"/>
      <c r="C146"/>
      <c r="D146"/>
      <c r="E146"/>
    </row>
    <row r="147" spans="1:5" ht="12.75">
      <c r="A147"/>
      <c r="B147"/>
      <c r="C147"/>
      <c r="D147"/>
      <c r="E147"/>
    </row>
    <row r="148" spans="1:5" ht="12.75">
      <c r="A148"/>
      <c r="B148"/>
      <c r="C148"/>
      <c r="D148"/>
      <c r="E148"/>
    </row>
    <row r="149" spans="1:5" ht="12.75">
      <c r="A149"/>
      <c r="B149"/>
      <c r="C149"/>
      <c r="D149"/>
      <c r="E149"/>
    </row>
    <row r="150" spans="1:5" ht="12.75">
      <c r="A150"/>
      <c r="B150"/>
      <c r="C150"/>
      <c r="D150"/>
      <c r="E150"/>
    </row>
    <row r="151" spans="1:5" ht="12.75">
      <c r="A151"/>
      <c r="B151"/>
      <c r="C151"/>
      <c r="D151"/>
      <c r="E151"/>
    </row>
    <row r="152" spans="1:5" ht="12.75">
      <c r="A152"/>
      <c r="B152"/>
      <c r="C152"/>
      <c r="D152"/>
      <c r="E152"/>
    </row>
    <row r="153" spans="1:5" ht="12.75">
      <c r="A153"/>
      <c r="B153"/>
      <c r="C153"/>
      <c r="D153"/>
      <c r="E153"/>
    </row>
    <row r="154" spans="1:5" ht="12.75">
      <c r="A154"/>
      <c r="B154"/>
      <c r="C154"/>
      <c r="D154"/>
      <c r="E154"/>
    </row>
    <row r="155" spans="1:5" ht="12.75">
      <c r="A155"/>
      <c r="B155"/>
      <c r="C155"/>
      <c r="D155"/>
      <c r="E155"/>
    </row>
    <row r="156" spans="1:5" ht="12.75">
      <c r="A156"/>
      <c r="B156"/>
      <c r="C156"/>
      <c r="D156"/>
      <c r="E156"/>
    </row>
    <row r="157" spans="1:5" ht="12.75">
      <c r="A157"/>
      <c r="B157"/>
      <c r="C157"/>
      <c r="D157"/>
      <c r="E157"/>
    </row>
    <row r="158" spans="1:5" ht="12.75">
      <c r="A158"/>
      <c r="B158"/>
      <c r="C158"/>
      <c r="D158"/>
      <c r="E158"/>
    </row>
    <row r="159" spans="1:5" ht="12.75">
      <c r="A159"/>
      <c r="B159"/>
      <c r="C159"/>
      <c r="D159"/>
      <c r="E159"/>
    </row>
    <row r="160" spans="1:5" ht="12.75">
      <c r="A160"/>
      <c r="B160"/>
      <c r="C160"/>
      <c r="D160"/>
      <c r="E160"/>
    </row>
    <row r="161" spans="1:5" ht="12.75">
      <c r="A161"/>
      <c r="B161"/>
      <c r="C161"/>
      <c r="D161"/>
      <c r="E161"/>
    </row>
    <row r="162" spans="1:5" ht="12.75">
      <c r="A162"/>
      <c r="B162"/>
      <c r="C162"/>
      <c r="D162"/>
      <c r="E162"/>
    </row>
    <row r="163" spans="1:5" ht="12.75">
      <c r="A163"/>
      <c r="B163"/>
      <c r="C163"/>
      <c r="D163"/>
      <c r="E163"/>
    </row>
    <row r="164" spans="1:5" ht="12.75">
      <c r="A164"/>
      <c r="B164"/>
      <c r="C164"/>
      <c r="D164"/>
      <c r="E164"/>
    </row>
    <row r="165" spans="1:5" ht="12.75">
      <c r="A165"/>
      <c r="B165"/>
      <c r="C165"/>
      <c r="D165"/>
      <c r="E165"/>
    </row>
    <row r="166" spans="1:5" ht="12.75">
      <c r="A166"/>
      <c r="B166"/>
      <c r="C166"/>
      <c r="D166"/>
      <c r="E166"/>
    </row>
    <row r="167" spans="1:5" ht="12.75">
      <c r="A167"/>
      <c r="B167"/>
      <c r="C167"/>
      <c r="D167"/>
      <c r="E167"/>
    </row>
    <row r="168" spans="1:5" ht="12.75">
      <c r="A168"/>
      <c r="B168"/>
      <c r="C168"/>
      <c r="D168"/>
      <c r="E168"/>
    </row>
    <row r="169" spans="1:5" ht="12.75">
      <c r="A169"/>
      <c r="B169"/>
      <c r="C169"/>
      <c r="D169"/>
      <c r="E169"/>
    </row>
    <row r="170" spans="1:5" ht="12.75">
      <c r="A170"/>
      <c r="B170"/>
      <c r="C170"/>
      <c r="D170"/>
      <c r="E170"/>
    </row>
    <row r="171" spans="1:5" ht="12.75">
      <c r="A171"/>
      <c r="B171"/>
      <c r="C171"/>
      <c r="D171"/>
      <c r="E171"/>
    </row>
    <row r="172" spans="1:5" ht="12.75">
      <c r="A172"/>
      <c r="B172"/>
      <c r="C172"/>
      <c r="D172"/>
      <c r="E172"/>
    </row>
    <row r="173" spans="1:5" ht="12.75">
      <c r="A173"/>
      <c r="B173"/>
      <c r="C173"/>
      <c r="D173"/>
      <c r="E173"/>
    </row>
    <row r="174" spans="1:5" ht="12.75">
      <c r="A174"/>
      <c r="B174"/>
      <c r="C174"/>
      <c r="D174"/>
      <c r="E174"/>
    </row>
    <row r="175" spans="1:5" ht="12.75">
      <c r="A175"/>
      <c r="B175"/>
      <c r="C175"/>
      <c r="D175"/>
      <c r="E175"/>
    </row>
    <row r="176" spans="1:5" ht="12.75">
      <c r="A176"/>
      <c r="B176"/>
      <c r="C176"/>
      <c r="D176"/>
      <c r="E176"/>
    </row>
    <row r="177" spans="1:5" ht="12.75">
      <c r="A177"/>
      <c r="B177"/>
      <c r="C177"/>
      <c r="D177"/>
      <c r="E177"/>
    </row>
    <row r="178" spans="1:5" ht="12.75">
      <c r="A178"/>
      <c r="B178"/>
      <c r="C178"/>
      <c r="D178"/>
      <c r="E178"/>
    </row>
    <row r="179" spans="1:5" ht="12.75">
      <c r="A179"/>
      <c r="B179"/>
      <c r="C179"/>
      <c r="D179"/>
      <c r="E179"/>
    </row>
    <row r="180" spans="1:5" ht="12.75">
      <c r="A180"/>
      <c r="B180"/>
      <c r="C180"/>
      <c r="D180"/>
      <c r="E180"/>
    </row>
    <row r="181" spans="1:5" ht="12.75">
      <c r="A181"/>
      <c r="B181"/>
      <c r="C181"/>
      <c r="D181"/>
      <c r="E181"/>
    </row>
    <row r="182" spans="1:5" ht="12.75">
      <c r="A182"/>
      <c r="B182"/>
      <c r="C182"/>
      <c r="D182"/>
      <c r="E182"/>
    </row>
    <row r="183" spans="1:5" ht="12.75">
      <c r="A183"/>
      <c r="B183"/>
      <c r="C183"/>
      <c r="D183"/>
      <c r="E183"/>
    </row>
    <row r="184" spans="1:5" ht="12.75">
      <c r="A184"/>
      <c r="B184"/>
      <c r="C184"/>
      <c r="D184"/>
      <c r="E184"/>
    </row>
    <row r="185" spans="1:5" ht="12.75">
      <c r="A185"/>
      <c r="B185"/>
      <c r="C185"/>
      <c r="D185"/>
      <c r="E185"/>
    </row>
    <row r="186" spans="1:5" ht="12.75">
      <c r="A186"/>
      <c r="B186"/>
      <c r="C186"/>
      <c r="D186"/>
      <c r="E186"/>
    </row>
    <row r="187" spans="1:5" ht="12.75">
      <c r="A187"/>
      <c r="B187"/>
      <c r="C187"/>
      <c r="D187"/>
      <c r="E187"/>
    </row>
    <row r="188" spans="1:5" ht="12.75">
      <c r="A188"/>
      <c r="B188"/>
      <c r="C188"/>
      <c r="D188"/>
      <c r="E188"/>
    </row>
    <row r="189" spans="1:5" ht="12.75">
      <c r="A189"/>
      <c r="B189"/>
      <c r="C189"/>
      <c r="D189"/>
      <c r="E189"/>
    </row>
    <row r="190" spans="1:5" ht="12.75">
      <c r="A190"/>
      <c r="B190"/>
      <c r="C190"/>
      <c r="D190"/>
      <c r="E190"/>
    </row>
    <row r="191" spans="1:5" ht="12.75">
      <c r="A191"/>
      <c r="B191"/>
      <c r="C191"/>
      <c r="D191"/>
      <c r="E191"/>
    </row>
    <row r="192" spans="1:5" ht="12.75">
      <c r="A192"/>
      <c r="B192"/>
      <c r="C192"/>
      <c r="D192"/>
      <c r="E192"/>
    </row>
    <row r="193" spans="1:5" ht="12.75">
      <c r="A193"/>
      <c r="B193"/>
      <c r="C193"/>
      <c r="D193"/>
      <c r="E193"/>
    </row>
    <row r="194" spans="1:5" ht="12.75">
      <c r="A194"/>
      <c r="B194"/>
      <c r="C194"/>
      <c r="D194"/>
      <c r="E194"/>
    </row>
    <row r="195" spans="1:5" ht="12.75">
      <c r="A195"/>
      <c r="B195"/>
      <c r="C195"/>
      <c r="D195"/>
      <c r="E195"/>
    </row>
    <row r="196" spans="1:5" ht="12.75">
      <c r="A196"/>
      <c r="B196"/>
      <c r="C196"/>
      <c r="D196"/>
      <c r="E196"/>
    </row>
    <row r="197" spans="1:5" ht="12.75">
      <c r="A197"/>
      <c r="B197"/>
      <c r="C197"/>
      <c r="D197"/>
      <c r="E197"/>
    </row>
    <row r="198" spans="1:5" ht="12.75">
      <c r="A198"/>
      <c r="B198"/>
      <c r="C198"/>
      <c r="D198"/>
      <c r="E198"/>
    </row>
    <row r="199" spans="1:5" ht="12.75">
      <c r="A199"/>
      <c r="B199"/>
      <c r="C199"/>
      <c r="D199"/>
      <c r="E199"/>
    </row>
    <row r="200" spans="1:5" ht="12.75">
      <c r="A200"/>
      <c r="B200"/>
      <c r="C200"/>
      <c r="D200"/>
      <c r="E200"/>
    </row>
    <row r="201" spans="1:5" ht="12.75">
      <c r="A201"/>
      <c r="B201"/>
      <c r="C201"/>
      <c r="D201"/>
      <c r="E201"/>
    </row>
    <row r="202" spans="1:5" ht="12.75">
      <c r="A202"/>
      <c r="B202"/>
      <c r="C202"/>
      <c r="D202"/>
      <c r="E202"/>
    </row>
    <row r="203" spans="1:5" ht="12.75">
      <c r="A203"/>
      <c r="B203"/>
      <c r="C203"/>
      <c r="D203"/>
      <c r="E203"/>
    </row>
    <row r="204" spans="1:5" ht="12.75">
      <c r="A204"/>
      <c r="B204"/>
      <c r="C204"/>
      <c r="D204"/>
      <c r="E204"/>
    </row>
    <row r="205" spans="1:5" ht="12.75">
      <c r="A205"/>
      <c r="B205"/>
      <c r="C205"/>
      <c r="D205"/>
      <c r="E205"/>
    </row>
    <row r="206" spans="1:5" ht="12.75">
      <c r="A206"/>
      <c r="B206"/>
      <c r="C206"/>
      <c r="D206"/>
      <c r="E206"/>
    </row>
    <row r="207" spans="1:5" ht="12.75">
      <c r="A207"/>
      <c r="B207"/>
      <c r="C207"/>
      <c r="D207"/>
      <c r="E207"/>
    </row>
    <row r="208" spans="1:5" ht="12.75">
      <c r="A208"/>
      <c r="B208"/>
      <c r="C208"/>
      <c r="D208"/>
      <c r="E208"/>
    </row>
    <row r="209" spans="1:5" ht="12.75">
      <c r="A209"/>
      <c r="B209"/>
      <c r="C209"/>
      <c r="D209"/>
      <c r="E209"/>
    </row>
    <row r="210" spans="1:5" ht="12.75">
      <c r="A210"/>
      <c r="B210"/>
      <c r="C210"/>
      <c r="D210"/>
      <c r="E210"/>
    </row>
    <row r="211" spans="1:5" ht="12.75">
      <c r="A211"/>
      <c r="B211"/>
      <c r="C211"/>
      <c r="D211"/>
      <c r="E211"/>
    </row>
    <row r="212" spans="1:5" ht="12.75">
      <c r="A212"/>
      <c r="B212"/>
      <c r="C212"/>
      <c r="D212"/>
      <c r="E212"/>
    </row>
    <row r="213" spans="1:5" ht="12.75">
      <c r="A213"/>
      <c r="B213"/>
      <c r="C213"/>
      <c r="D213"/>
      <c r="E213"/>
    </row>
    <row r="214" spans="1:5" ht="12.75">
      <c r="A214"/>
      <c r="B214"/>
      <c r="C214"/>
      <c r="D214"/>
      <c r="E214"/>
    </row>
    <row r="215" spans="1:5" ht="12.75">
      <c r="A215"/>
      <c r="B215"/>
      <c r="C215"/>
      <c r="D215"/>
      <c r="E215"/>
    </row>
    <row r="216" spans="1:5" ht="12.75">
      <c r="A216"/>
      <c r="B216"/>
      <c r="C216"/>
      <c r="D216"/>
      <c r="E216"/>
    </row>
    <row r="217" spans="1:5" ht="12.75">
      <c r="A217"/>
      <c r="B217"/>
      <c r="C217"/>
      <c r="D217"/>
      <c r="E217"/>
    </row>
    <row r="218" spans="1:5" ht="12.75">
      <c r="A218"/>
      <c r="B218"/>
      <c r="C218"/>
      <c r="D218"/>
      <c r="E218"/>
    </row>
    <row r="219" spans="1:5" ht="12.75">
      <c r="A219"/>
      <c r="B219"/>
      <c r="C219"/>
      <c r="D219"/>
      <c r="E219"/>
    </row>
    <row r="220" spans="1:5" ht="12.75">
      <c r="A220"/>
      <c r="B220"/>
      <c r="C220"/>
      <c r="D220"/>
      <c r="E220"/>
    </row>
    <row r="221" spans="1:5" ht="12.75">
      <c r="A221"/>
      <c r="B221"/>
      <c r="C221"/>
      <c r="D221"/>
      <c r="E221"/>
    </row>
    <row r="222" spans="1:5" ht="12.75">
      <c r="A222"/>
      <c r="B222"/>
      <c r="C222"/>
      <c r="D222"/>
      <c r="E222"/>
    </row>
    <row r="223" spans="1:5" ht="12.75">
      <c r="A223"/>
      <c r="B223"/>
      <c r="C223"/>
      <c r="D223"/>
      <c r="E223"/>
    </row>
    <row r="224" spans="1:5" ht="12.75">
      <c r="A224"/>
      <c r="B224"/>
      <c r="C224"/>
      <c r="D224"/>
      <c r="E224"/>
    </row>
    <row r="225" spans="1:5" ht="12.75">
      <c r="A225"/>
      <c r="B225"/>
      <c r="C225"/>
      <c r="D225"/>
      <c r="E225"/>
    </row>
    <row r="226" spans="1:5" ht="12.75">
      <c r="A226"/>
      <c r="B226"/>
      <c r="C226"/>
      <c r="D226"/>
      <c r="E226"/>
    </row>
    <row r="227" spans="1:5" ht="12.75">
      <c r="A227"/>
      <c r="B227"/>
      <c r="C227"/>
      <c r="D227"/>
      <c r="E227"/>
    </row>
    <row r="228" spans="1:5" ht="12.75">
      <c r="A228"/>
      <c r="B228"/>
      <c r="C228"/>
      <c r="D228"/>
      <c r="E228"/>
    </row>
    <row r="229" spans="1:5" ht="12.75">
      <c r="A229"/>
      <c r="B229"/>
      <c r="C229"/>
      <c r="D229"/>
      <c r="E229"/>
    </row>
    <row r="230" spans="1:5" ht="12.75">
      <c r="A230"/>
      <c r="B230"/>
      <c r="C230"/>
      <c r="D230"/>
      <c r="E230"/>
    </row>
    <row r="231" spans="1:5" ht="12.75">
      <c r="A231"/>
      <c r="B231"/>
      <c r="C231"/>
      <c r="D231"/>
      <c r="E231"/>
    </row>
    <row r="232" spans="1:5" ht="12.75">
      <c r="A232"/>
      <c r="B232"/>
      <c r="C232"/>
      <c r="D232"/>
      <c r="E232"/>
    </row>
    <row r="233" spans="1:5" ht="12.75">
      <c r="A233"/>
      <c r="B233"/>
      <c r="C233"/>
      <c r="D233"/>
      <c r="E233"/>
    </row>
    <row r="234" spans="1:5" ht="12.75">
      <c r="A234"/>
      <c r="B234"/>
      <c r="C234"/>
      <c r="D234"/>
      <c r="E234"/>
    </row>
    <row r="235" spans="1:5" ht="12.75">
      <c r="A235"/>
      <c r="B235"/>
      <c r="C235"/>
      <c r="D235"/>
      <c r="E235"/>
    </row>
    <row r="236" spans="1:5" ht="12.75">
      <c r="A236"/>
      <c r="B236"/>
      <c r="C236"/>
      <c r="D236"/>
      <c r="E236"/>
    </row>
    <row r="237" spans="1:5" ht="12.75">
      <c r="A237"/>
      <c r="B237"/>
      <c r="C237"/>
      <c r="D237"/>
      <c r="E237"/>
    </row>
    <row r="238" spans="1:5" ht="12.75">
      <c r="A238"/>
      <c r="B238"/>
      <c r="C238"/>
      <c r="D238"/>
      <c r="E238"/>
    </row>
    <row r="239" spans="1:5" ht="12.75">
      <c r="A239"/>
      <c r="B239"/>
      <c r="C239"/>
      <c r="D239"/>
      <c r="E239"/>
    </row>
    <row r="240" spans="1:5" ht="12.75">
      <c r="A240"/>
      <c r="B240"/>
      <c r="C240"/>
      <c r="D240"/>
      <c r="E240"/>
    </row>
    <row r="241" spans="1:5" ht="12.75">
      <c r="A241"/>
      <c r="B241"/>
      <c r="C241"/>
      <c r="D241"/>
      <c r="E241"/>
    </row>
    <row r="242" spans="1:5" ht="12.75">
      <c r="A242"/>
      <c r="B242"/>
      <c r="C242"/>
      <c r="D242"/>
      <c r="E242"/>
    </row>
    <row r="243" spans="1:5" ht="12.75">
      <c r="A243"/>
      <c r="B243"/>
      <c r="C243"/>
      <c r="D243"/>
      <c r="E243"/>
    </row>
    <row r="244" spans="1:5" ht="12.75">
      <c r="A244"/>
      <c r="B244"/>
      <c r="C244"/>
      <c r="D244"/>
      <c r="E244"/>
    </row>
    <row r="245" spans="1:5" ht="12.75">
      <c r="A245"/>
      <c r="B245"/>
      <c r="C245"/>
      <c r="D245"/>
      <c r="E245"/>
    </row>
    <row r="246" spans="1:5" ht="12.75">
      <c r="A246"/>
      <c r="B246"/>
      <c r="C246"/>
      <c r="D246"/>
      <c r="E246"/>
    </row>
    <row r="247" spans="1:5" ht="12.75">
      <c r="A247"/>
      <c r="B247"/>
      <c r="C247"/>
      <c r="D247"/>
      <c r="E247"/>
    </row>
    <row r="248" spans="1:5" ht="12.75">
      <c r="A248"/>
      <c r="B248"/>
      <c r="C248"/>
      <c r="D248"/>
      <c r="E248"/>
    </row>
    <row r="249" spans="1:5" ht="12.75">
      <c r="A249"/>
      <c r="B249"/>
      <c r="C249"/>
      <c r="D249"/>
      <c r="E249"/>
    </row>
    <row r="250" spans="1:5" ht="12.75">
      <c r="A250"/>
      <c r="B250"/>
      <c r="C250"/>
      <c r="D250"/>
      <c r="E250"/>
    </row>
    <row r="251" spans="1:5" ht="12.75">
      <c r="A251"/>
      <c r="B251"/>
      <c r="C251"/>
      <c r="D251"/>
      <c r="E251"/>
    </row>
    <row r="252" spans="1:5" ht="12.75">
      <c r="A252"/>
      <c r="B252"/>
      <c r="C252"/>
      <c r="D252"/>
      <c r="E252"/>
    </row>
    <row r="253" spans="1:5" ht="12.75">
      <c r="A253"/>
      <c r="B253"/>
      <c r="C253"/>
      <c r="D253"/>
      <c r="E253"/>
    </row>
    <row r="254" spans="1:5" ht="12.75">
      <c r="A254"/>
      <c r="B254"/>
      <c r="C254"/>
      <c r="D254"/>
      <c r="E254"/>
    </row>
    <row r="255" spans="1:5" ht="12.75">
      <c r="A255"/>
      <c r="B255"/>
      <c r="C255"/>
      <c r="D255"/>
      <c r="E255"/>
    </row>
    <row r="256" spans="1:5" ht="12.75">
      <c r="A256"/>
      <c r="B256"/>
      <c r="C256"/>
      <c r="D256"/>
      <c r="E256"/>
    </row>
    <row r="257" spans="1:5" ht="12.75">
      <c r="A257"/>
      <c r="B257"/>
      <c r="C257"/>
      <c r="D257"/>
      <c r="E257"/>
    </row>
    <row r="258" spans="1:5" ht="12.75">
      <c r="A258"/>
      <c r="B258"/>
      <c r="C258"/>
      <c r="D258"/>
      <c r="E258"/>
    </row>
    <row r="259" spans="1:5" ht="12.75">
      <c r="A259"/>
      <c r="B259"/>
      <c r="C259"/>
      <c r="D259"/>
      <c r="E259"/>
    </row>
    <row r="260" spans="1:5" ht="12.75">
      <c r="A260"/>
      <c r="B260"/>
      <c r="C260"/>
      <c r="D260"/>
      <c r="E260"/>
    </row>
    <row r="261" spans="1:5" ht="12.75">
      <c r="A261"/>
      <c r="B261"/>
      <c r="C261"/>
      <c r="D261"/>
      <c r="E261"/>
    </row>
    <row r="262" spans="1:5" ht="12.75">
      <c r="A262"/>
      <c r="B262"/>
      <c r="C262"/>
      <c r="D262"/>
      <c r="E262"/>
    </row>
    <row r="263" spans="1:5" ht="12.75">
      <c r="A263"/>
      <c r="B263"/>
      <c r="C263"/>
      <c r="D263"/>
      <c r="E263"/>
    </row>
    <row r="264" spans="1:5" ht="12.75">
      <c r="A264"/>
      <c r="B264"/>
      <c r="C264"/>
      <c r="D264"/>
      <c r="E264"/>
    </row>
    <row r="265" spans="1:5" ht="12.75">
      <c r="A265"/>
      <c r="B265"/>
      <c r="C265"/>
      <c r="D265"/>
      <c r="E265"/>
    </row>
    <row r="266" spans="1:5" ht="12.75">
      <c r="A266"/>
      <c r="B266"/>
      <c r="C266"/>
      <c r="D266"/>
      <c r="E266"/>
    </row>
    <row r="267" spans="1:5" ht="12.75">
      <c r="A267"/>
      <c r="B267"/>
      <c r="C267"/>
      <c r="D267"/>
      <c r="E267"/>
    </row>
    <row r="268" spans="1:5" ht="12.75">
      <c r="A268"/>
      <c r="B268"/>
      <c r="C268"/>
      <c r="D268"/>
      <c r="E268"/>
    </row>
    <row r="269" spans="1:5" ht="12.75">
      <c r="A269"/>
      <c r="B269"/>
      <c r="C269"/>
      <c r="D269"/>
      <c r="E269"/>
    </row>
    <row r="270" spans="1:5" ht="12.75">
      <c r="A270"/>
      <c r="B270"/>
      <c r="C270"/>
      <c r="D270"/>
      <c r="E270"/>
    </row>
    <row r="271" spans="1:5" ht="12.75">
      <c r="A271"/>
      <c r="B271"/>
      <c r="C271"/>
      <c r="D271"/>
      <c r="E271"/>
    </row>
    <row r="272" spans="1:5" ht="12.75">
      <c r="A272"/>
      <c r="B272"/>
      <c r="C272"/>
      <c r="D272"/>
      <c r="E272"/>
    </row>
    <row r="273" spans="1:5" ht="12.75">
      <c r="A273"/>
      <c r="B273"/>
      <c r="C273"/>
      <c r="D273"/>
      <c r="E273"/>
    </row>
    <row r="274" spans="1:5" ht="12.75">
      <c r="A274"/>
      <c r="B274"/>
      <c r="C274"/>
      <c r="D274"/>
      <c r="E274"/>
    </row>
    <row r="275" spans="1:5" ht="12.75">
      <c r="A275"/>
      <c r="B275"/>
      <c r="C275"/>
      <c r="D275"/>
      <c r="E275"/>
    </row>
    <row r="276" spans="1:5" ht="12.75">
      <c r="A276"/>
      <c r="B276"/>
      <c r="C276"/>
      <c r="D276"/>
      <c r="E276"/>
    </row>
    <row r="277" spans="1:5" ht="12.75">
      <c r="A277"/>
      <c r="B277"/>
      <c r="C277"/>
      <c r="D277"/>
      <c r="E277"/>
    </row>
    <row r="278" spans="1:5" ht="12.75">
      <c r="A278"/>
      <c r="B278"/>
      <c r="C278"/>
      <c r="D278"/>
      <c r="E278"/>
    </row>
    <row r="279" spans="1:5" ht="12.75">
      <c r="A279"/>
      <c r="B279"/>
      <c r="C279"/>
      <c r="D279"/>
      <c r="E279"/>
    </row>
    <row r="280" spans="1:5" ht="12.75">
      <c r="A280"/>
      <c r="B280"/>
      <c r="C280"/>
      <c r="D280"/>
      <c r="E280"/>
    </row>
    <row r="281" spans="1:5" ht="12.75">
      <c r="A281"/>
      <c r="B281"/>
      <c r="C281"/>
      <c r="D281"/>
      <c r="E281"/>
    </row>
    <row r="282" spans="1:5" ht="12.75">
      <c r="A282"/>
      <c r="B282"/>
      <c r="C282"/>
      <c r="D282"/>
      <c r="E282"/>
    </row>
    <row r="283" spans="1:5" ht="12.75">
      <c r="A283"/>
      <c r="B283"/>
      <c r="C283"/>
      <c r="D283"/>
      <c r="E283"/>
    </row>
    <row r="284" spans="1:5" ht="12.75">
      <c r="A284"/>
      <c r="B284"/>
      <c r="C284"/>
      <c r="D284"/>
      <c r="E284"/>
    </row>
    <row r="285" spans="1:5" ht="12.75">
      <c r="A285"/>
      <c r="B285"/>
      <c r="C285"/>
      <c r="D285"/>
      <c r="E285"/>
    </row>
    <row r="286" spans="1:5" ht="12.75">
      <c r="A286"/>
      <c r="B286"/>
      <c r="C286"/>
      <c r="D286"/>
      <c r="E286"/>
    </row>
    <row r="287" spans="1:5" ht="12.75">
      <c r="A287"/>
      <c r="B287"/>
      <c r="C287"/>
      <c r="D287"/>
      <c r="E287"/>
    </row>
    <row r="288" spans="1:5" ht="12.75">
      <c r="A288"/>
      <c r="B288"/>
      <c r="C288"/>
      <c r="D288"/>
      <c r="E288"/>
    </row>
    <row r="289" spans="1:5" ht="12.75">
      <c r="A289"/>
      <c r="B289"/>
      <c r="C289"/>
      <c r="D289"/>
      <c r="E289"/>
    </row>
    <row r="290" spans="1:5" ht="12.75">
      <c r="A290"/>
      <c r="B290"/>
      <c r="C290"/>
      <c r="D290"/>
      <c r="E290"/>
    </row>
    <row r="291" spans="1:5" ht="12.75">
      <c r="A291"/>
      <c r="B291"/>
      <c r="C291"/>
      <c r="D291"/>
      <c r="E291"/>
    </row>
    <row r="292" spans="1:5" ht="12.75">
      <c r="A292"/>
      <c r="B292"/>
      <c r="C292"/>
      <c r="D292"/>
      <c r="E292"/>
    </row>
    <row r="293" spans="1:5" ht="12.75">
      <c r="A293"/>
      <c r="B293"/>
      <c r="C293"/>
      <c r="D293"/>
      <c r="E293"/>
    </row>
    <row r="294" spans="1:5" ht="12.75">
      <c r="A294"/>
      <c r="B294"/>
      <c r="C294"/>
      <c r="D294"/>
      <c r="E294"/>
    </row>
    <row r="295" spans="1:5" ht="12.75">
      <c r="A295"/>
      <c r="B295"/>
      <c r="C295"/>
      <c r="D295"/>
      <c r="E295"/>
    </row>
    <row r="296" spans="1:5" ht="12.75">
      <c r="A296"/>
      <c r="B296"/>
      <c r="C296"/>
      <c r="D296"/>
      <c r="E296"/>
    </row>
    <row r="297" spans="1:5" ht="12.75">
      <c r="A297"/>
      <c r="B297"/>
      <c r="C297"/>
      <c r="D297"/>
      <c r="E297"/>
    </row>
    <row r="298" spans="1:5" ht="12.75">
      <c r="A298"/>
      <c r="B298"/>
      <c r="C298"/>
      <c r="D298"/>
      <c r="E298"/>
    </row>
    <row r="299" spans="1:5" ht="12.75">
      <c r="A299"/>
      <c r="B299"/>
      <c r="C299"/>
      <c r="D299"/>
      <c r="E299"/>
    </row>
    <row r="300" spans="1:5" ht="12.75">
      <c r="A300"/>
      <c r="B300"/>
      <c r="C300"/>
      <c r="D300"/>
      <c r="E300"/>
    </row>
    <row r="301" spans="1:5" ht="12.75">
      <c r="A301"/>
      <c r="B301"/>
      <c r="C301"/>
      <c r="D301"/>
      <c r="E301"/>
    </row>
    <row r="302" spans="1:5" ht="12.75">
      <c r="A302"/>
      <c r="B302"/>
      <c r="C302"/>
      <c r="D302"/>
      <c r="E302"/>
    </row>
    <row r="303" spans="1:5" ht="12.75">
      <c r="A303"/>
      <c r="B303"/>
      <c r="C303"/>
      <c r="D303"/>
      <c r="E303"/>
    </row>
    <row r="304" spans="1:5" ht="12.75">
      <c r="A304"/>
      <c r="B304"/>
      <c r="C304"/>
      <c r="D304"/>
      <c r="E304"/>
    </row>
    <row r="305" spans="1:5" ht="12.75">
      <c r="A305"/>
      <c r="B305"/>
      <c r="C305"/>
      <c r="D305"/>
      <c r="E305"/>
    </row>
    <row r="306" spans="1:5" ht="12.75">
      <c r="A306"/>
      <c r="B306"/>
      <c r="C306"/>
      <c r="D306"/>
      <c r="E306"/>
    </row>
    <row r="307" spans="1:5" ht="12.75">
      <c r="A307"/>
      <c r="B307"/>
      <c r="C307"/>
      <c r="D307"/>
      <c r="E307"/>
    </row>
    <row r="308" spans="1:5" ht="12.75">
      <c r="A308"/>
      <c r="B308"/>
      <c r="C308"/>
      <c r="D308"/>
      <c r="E308"/>
    </row>
    <row r="309" spans="1:5" ht="12.75">
      <c r="A309"/>
      <c r="B309"/>
      <c r="C309"/>
      <c r="D309"/>
      <c r="E309"/>
    </row>
    <row r="310" spans="1:5" ht="12.75">
      <c r="A310"/>
      <c r="B310"/>
      <c r="C310"/>
      <c r="D310"/>
      <c r="E310"/>
    </row>
    <row r="311" spans="1:5" ht="12.75">
      <c r="A311"/>
      <c r="B311"/>
      <c r="C311"/>
      <c r="D311"/>
      <c r="E311"/>
    </row>
    <row r="312" spans="1:5" ht="12.75">
      <c r="A312"/>
      <c r="B312"/>
      <c r="C312"/>
      <c r="D312"/>
      <c r="E312"/>
    </row>
    <row r="313" spans="1:5" ht="12.75">
      <c r="A313"/>
      <c r="B313"/>
      <c r="C313"/>
      <c r="D313"/>
      <c r="E313"/>
    </row>
    <row r="314" spans="1:5" ht="12.75">
      <c r="A314"/>
      <c r="B314"/>
      <c r="C314"/>
      <c r="D314"/>
      <c r="E314"/>
    </row>
    <row r="315" spans="1:5" ht="12.75">
      <c r="A315"/>
      <c r="B315"/>
      <c r="C315"/>
      <c r="D315"/>
      <c r="E315"/>
    </row>
    <row r="316" spans="1:5" ht="12.75">
      <c r="A316"/>
      <c r="B316"/>
      <c r="C316"/>
      <c r="D316"/>
      <c r="E316"/>
    </row>
    <row r="317" spans="1:5" ht="12.75">
      <c r="A317"/>
      <c r="B317"/>
      <c r="C317"/>
      <c r="D317"/>
      <c r="E317"/>
    </row>
    <row r="318" spans="1:5" ht="12.75">
      <c r="A318"/>
      <c r="B318"/>
      <c r="C318"/>
      <c r="D318"/>
      <c r="E318"/>
    </row>
    <row r="319" spans="1:5" ht="12.75">
      <c r="A319"/>
      <c r="B319"/>
      <c r="C319"/>
      <c r="D319"/>
      <c r="E319"/>
    </row>
    <row r="320" spans="1:5" ht="12.75">
      <c r="A320"/>
      <c r="B320"/>
      <c r="C320"/>
      <c r="D320"/>
      <c r="E320"/>
    </row>
    <row r="321" spans="1:5" ht="12.75">
      <c r="A321"/>
      <c r="B321"/>
      <c r="C321"/>
      <c r="D321"/>
      <c r="E321"/>
    </row>
    <row r="322" spans="1:5" ht="12.75">
      <c r="A322"/>
      <c r="B322"/>
      <c r="C322"/>
      <c r="D322"/>
      <c r="E322"/>
    </row>
    <row r="323" spans="1:5" ht="12.75">
      <c r="A323"/>
      <c r="B323"/>
      <c r="C323"/>
      <c r="D323"/>
      <c r="E323"/>
    </row>
    <row r="324" spans="1:5" ht="12.75">
      <c r="A324"/>
      <c r="B324"/>
      <c r="C324"/>
      <c r="D324"/>
      <c r="E324"/>
    </row>
    <row r="325" spans="1:5" ht="12.75">
      <c r="A325"/>
      <c r="B325"/>
      <c r="C325"/>
      <c r="D325"/>
      <c r="E325"/>
    </row>
    <row r="326" spans="1:5" ht="12.75">
      <c r="A326"/>
      <c r="B326"/>
      <c r="C326"/>
      <c r="D326"/>
      <c r="E326"/>
    </row>
    <row r="327" spans="1:5" ht="12.75">
      <c r="A327"/>
      <c r="B327"/>
      <c r="C327"/>
      <c r="D327"/>
      <c r="E327"/>
    </row>
    <row r="328" spans="1:5" ht="12.75">
      <c r="A328"/>
      <c r="B328"/>
      <c r="C328"/>
      <c r="D328"/>
      <c r="E328"/>
    </row>
    <row r="329" spans="1:5" ht="12.75">
      <c r="A329"/>
      <c r="B329"/>
      <c r="C329"/>
      <c r="D329"/>
      <c r="E329"/>
    </row>
    <row r="330" spans="1:5" ht="12.75">
      <c r="A330"/>
      <c r="B330"/>
      <c r="C330"/>
      <c r="D330"/>
      <c r="E330"/>
    </row>
    <row r="331" spans="1:5" ht="12.75">
      <c r="A331"/>
      <c r="B331"/>
      <c r="C331"/>
      <c r="D331"/>
      <c r="E331"/>
    </row>
    <row r="332" spans="1:5" ht="12.75">
      <c r="A332"/>
      <c r="B332"/>
      <c r="C332"/>
      <c r="D332"/>
      <c r="E332"/>
    </row>
    <row r="333" spans="1:5" ht="12.75">
      <c r="A333"/>
      <c r="B333"/>
      <c r="C333"/>
      <c r="D333"/>
      <c r="E333"/>
    </row>
    <row r="334" spans="1:5" ht="12.75">
      <c r="A334"/>
      <c r="B334"/>
      <c r="C334"/>
      <c r="D334"/>
      <c r="E334"/>
    </row>
    <row r="335" spans="1:5" ht="12.75">
      <c r="A335"/>
      <c r="B335"/>
      <c r="C335"/>
      <c r="D335"/>
      <c r="E335"/>
    </row>
    <row r="336" spans="1:5" ht="12.75">
      <c r="A336"/>
      <c r="B336"/>
      <c r="C336"/>
      <c r="D336"/>
      <c r="E336"/>
    </row>
    <row r="337" spans="1:5" ht="12.75">
      <c r="A337"/>
      <c r="B337"/>
      <c r="C337"/>
      <c r="D337"/>
      <c r="E337"/>
    </row>
    <row r="338" spans="1:5" ht="12.75">
      <c r="A338"/>
      <c r="B338"/>
      <c r="C338"/>
      <c r="D338"/>
      <c r="E338"/>
    </row>
    <row r="339" spans="1:5" ht="12.75">
      <c r="A339"/>
      <c r="B339"/>
      <c r="C339"/>
      <c r="D339"/>
      <c r="E339"/>
    </row>
    <row r="340" spans="1:5" ht="12.75">
      <c r="A340"/>
      <c r="B340"/>
      <c r="C340"/>
      <c r="D340"/>
      <c r="E340"/>
    </row>
    <row r="341" spans="1:5" ht="12.75">
      <c r="A341"/>
      <c r="B341"/>
      <c r="C341"/>
      <c r="D341"/>
      <c r="E341"/>
    </row>
    <row r="342" spans="1:5" ht="12.75">
      <c r="A342"/>
      <c r="B342"/>
      <c r="C342"/>
      <c r="D342"/>
      <c r="E342"/>
    </row>
    <row r="343" spans="1:5" ht="12.75">
      <c r="A343"/>
      <c r="B343"/>
      <c r="C343"/>
      <c r="D343"/>
      <c r="E343"/>
    </row>
    <row r="344" spans="1:5" ht="12.75">
      <c r="A344"/>
      <c r="B344"/>
      <c r="C344"/>
      <c r="D344"/>
      <c r="E344"/>
    </row>
    <row r="345" spans="1:5" ht="12.75">
      <c r="A345"/>
      <c r="B345"/>
      <c r="C345"/>
      <c r="D345"/>
      <c r="E345"/>
    </row>
    <row r="346" spans="1:5" ht="12.75">
      <c r="A346"/>
      <c r="B346"/>
      <c r="C346"/>
      <c r="D346"/>
      <c r="E346"/>
    </row>
    <row r="347" spans="1:5" ht="12.75">
      <c r="A347"/>
      <c r="B347"/>
      <c r="C347"/>
      <c r="D347"/>
      <c r="E347"/>
    </row>
    <row r="348" spans="1:5" ht="12.75">
      <c r="A348"/>
      <c r="B348"/>
      <c r="C348"/>
      <c r="D348"/>
      <c r="E348"/>
    </row>
    <row r="349" spans="1:5" ht="12.75">
      <c r="A349"/>
      <c r="B349"/>
      <c r="C349"/>
      <c r="D349"/>
      <c r="E349"/>
    </row>
    <row r="350" spans="1:5" ht="12.75">
      <c r="A350"/>
      <c r="B350"/>
      <c r="C350"/>
      <c r="D350"/>
      <c r="E350"/>
    </row>
    <row r="351" spans="1:5" ht="12.75">
      <c r="A351"/>
      <c r="B351"/>
      <c r="C351"/>
      <c r="D351"/>
      <c r="E351"/>
    </row>
    <row r="352" spans="1:5" ht="12.75">
      <c r="A352"/>
      <c r="B352"/>
      <c r="C352"/>
      <c r="D352"/>
      <c r="E352"/>
    </row>
    <row r="353" spans="1:5" ht="12.75">
      <c r="A353"/>
      <c r="B353"/>
      <c r="C353"/>
      <c r="D353"/>
      <c r="E353"/>
    </row>
    <row r="354" spans="1:5" ht="12.75">
      <c r="A354"/>
      <c r="B354"/>
      <c r="C354"/>
      <c r="D354"/>
      <c r="E354"/>
    </row>
    <row r="355" spans="1:5" ht="12.75">
      <c r="A355"/>
      <c r="B355"/>
      <c r="C355"/>
      <c r="D355"/>
      <c r="E355"/>
    </row>
    <row r="356" spans="1:5" ht="12.75">
      <c r="A356"/>
      <c r="B356"/>
      <c r="C356"/>
      <c r="D356"/>
      <c r="E356"/>
    </row>
    <row r="357" spans="1:5" ht="12.75">
      <c r="A357"/>
      <c r="B357"/>
      <c r="C357"/>
      <c r="D357"/>
      <c r="E357"/>
    </row>
    <row r="358" spans="1:5" ht="12.75">
      <c r="A358"/>
      <c r="B358"/>
      <c r="C358"/>
      <c r="D358"/>
      <c r="E358"/>
    </row>
    <row r="359" spans="1:5" ht="12.75">
      <c r="A359"/>
      <c r="B359"/>
      <c r="C359"/>
      <c r="D359"/>
      <c r="E359"/>
    </row>
    <row r="360" spans="1:5" ht="12.75">
      <c r="A360"/>
      <c r="B360"/>
      <c r="C360"/>
      <c r="D360"/>
      <c r="E360"/>
    </row>
    <row r="361" spans="1:5" ht="12.75">
      <c r="A361"/>
      <c r="B361"/>
      <c r="C361"/>
      <c r="D361"/>
      <c r="E361"/>
    </row>
    <row r="362" spans="1:5" ht="12.75">
      <c r="A362"/>
      <c r="B362"/>
      <c r="C362"/>
      <c r="D362"/>
      <c r="E362"/>
    </row>
    <row r="363" spans="1:5" ht="12.75">
      <c r="A363"/>
      <c r="B363"/>
      <c r="C363"/>
      <c r="D363"/>
      <c r="E363"/>
    </row>
    <row r="364" spans="1:5" ht="12.75">
      <c r="A364"/>
      <c r="B364"/>
      <c r="C364"/>
      <c r="D364"/>
      <c r="E364"/>
    </row>
    <row r="365" spans="1:5" ht="12.75">
      <c r="A365"/>
      <c r="B365"/>
      <c r="C365"/>
      <c r="D365"/>
      <c r="E365"/>
    </row>
    <row r="366" spans="1:5" ht="12.75">
      <c r="A366"/>
      <c r="B366"/>
      <c r="C366"/>
      <c r="D366"/>
      <c r="E366"/>
    </row>
    <row r="367" spans="1:5" ht="12.75">
      <c r="A367"/>
      <c r="B367"/>
      <c r="C367"/>
      <c r="D367"/>
      <c r="E367"/>
    </row>
    <row r="368" spans="1:5" ht="12.75">
      <c r="A368"/>
      <c r="B368"/>
      <c r="C368"/>
      <c r="D368"/>
      <c r="E368"/>
    </row>
    <row r="369" spans="1:5" ht="12.75">
      <c r="A369"/>
      <c r="B369"/>
      <c r="C369"/>
      <c r="D369"/>
      <c r="E369"/>
    </row>
    <row r="370" spans="1:5" ht="12.75">
      <c r="A370"/>
      <c r="B370"/>
      <c r="C370"/>
      <c r="D370"/>
      <c r="E370"/>
    </row>
    <row r="371" spans="1:5" ht="12.75">
      <c r="A371"/>
      <c r="B371"/>
      <c r="C371"/>
      <c r="D371"/>
      <c r="E371"/>
    </row>
    <row r="372" spans="1:5" ht="12.75">
      <c r="A372"/>
      <c r="B372"/>
      <c r="C372"/>
      <c r="D372"/>
      <c r="E372"/>
    </row>
    <row r="373" spans="1:5" ht="12.75">
      <c r="A373"/>
      <c r="B373"/>
      <c r="C373"/>
      <c r="D373"/>
      <c r="E373"/>
    </row>
    <row r="374" spans="1:5" ht="12.75">
      <c r="A374"/>
      <c r="B374"/>
      <c r="C374"/>
      <c r="D374"/>
      <c r="E374"/>
    </row>
    <row r="375" spans="1:5" ht="12.75">
      <c r="A375"/>
      <c r="B375"/>
      <c r="C375"/>
      <c r="D375"/>
      <c r="E375"/>
    </row>
    <row r="376" spans="1:5" ht="12.75">
      <c r="A376"/>
      <c r="B376"/>
      <c r="C376"/>
      <c r="D376"/>
      <c r="E376"/>
    </row>
    <row r="377" spans="1:5" ht="12.75">
      <c r="A377"/>
      <c r="B377"/>
      <c r="C377"/>
      <c r="D377"/>
      <c r="E377"/>
    </row>
    <row r="378" spans="1:5" ht="12.75">
      <c r="A378"/>
      <c r="B378"/>
      <c r="C378"/>
      <c r="D378"/>
      <c r="E378"/>
    </row>
    <row r="379" spans="1:5" ht="12.75">
      <c r="A379"/>
      <c r="B379"/>
      <c r="C379"/>
      <c r="D379"/>
      <c r="E379"/>
    </row>
    <row r="380" spans="1:5" ht="12.75">
      <c r="A380"/>
      <c r="B380"/>
      <c r="C380"/>
      <c r="D380"/>
      <c r="E380"/>
    </row>
    <row r="381" spans="1:5" ht="12.75">
      <c r="A381"/>
      <c r="B381"/>
      <c r="C381"/>
      <c r="D381"/>
      <c r="E381"/>
    </row>
    <row r="382" spans="1:5" ht="12.75">
      <c r="A382"/>
      <c r="B382"/>
      <c r="C382"/>
      <c r="D382"/>
      <c r="E382"/>
    </row>
    <row r="383" spans="1:5" ht="12.75">
      <c r="A383"/>
      <c r="B383"/>
      <c r="C383"/>
      <c r="D383"/>
      <c r="E383"/>
    </row>
    <row r="384" spans="1:5" ht="12.75">
      <c r="A384"/>
      <c r="B384"/>
      <c r="C384"/>
      <c r="D384"/>
      <c r="E384"/>
    </row>
    <row r="385" spans="1:5" ht="12.75">
      <c r="A385"/>
      <c r="B385"/>
      <c r="C385"/>
      <c r="D385"/>
      <c r="E385"/>
    </row>
    <row r="386" spans="1:5" ht="12.75">
      <c r="A386"/>
      <c r="B386"/>
      <c r="C386"/>
      <c r="D386"/>
      <c r="E386"/>
    </row>
    <row r="387" spans="1:5" ht="12.75">
      <c r="A387"/>
      <c r="B387"/>
      <c r="C387"/>
      <c r="D387"/>
      <c r="E387"/>
    </row>
    <row r="388" spans="1:5" ht="12.75">
      <c r="A388"/>
      <c r="B388"/>
      <c r="C388"/>
      <c r="D388"/>
      <c r="E388"/>
    </row>
    <row r="389" spans="1:5" ht="12.75">
      <c r="A389"/>
      <c r="B389"/>
      <c r="C389"/>
      <c r="D389"/>
      <c r="E389"/>
    </row>
    <row r="390" spans="1:5" ht="12.75">
      <c r="A390"/>
      <c r="B390"/>
      <c r="C390"/>
      <c r="D390"/>
      <c r="E390"/>
    </row>
    <row r="391" spans="1:5" ht="12.75">
      <c r="A391"/>
      <c r="B391"/>
      <c r="C391"/>
      <c r="D391"/>
      <c r="E391"/>
    </row>
    <row r="392" spans="1:5" ht="12.75">
      <c r="A392"/>
      <c r="B392"/>
      <c r="C392"/>
      <c r="D392"/>
      <c r="E392"/>
    </row>
    <row r="393" spans="1:5" ht="12.75">
      <c r="A393"/>
      <c r="B393"/>
      <c r="C393"/>
      <c r="D393"/>
      <c r="E393"/>
    </row>
    <row r="394" spans="1:5" ht="12.75">
      <c r="A394"/>
      <c r="B394"/>
      <c r="C394"/>
      <c r="D394"/>
      <c r="E394"/>
    </row>
    <row r="395" spans="1:5" ht="12.75">
      <c r="A395"/>
      <c r="B395"/>
      <c r="C395"/>
      <c r="D395"/>
      <c r="E395"/>
    </row>
    <row r="396" spans="1:5" ht="12.75">
      <c r="A396"/>
      <c r="B396"/>
      <c r="C396"/>
      <c r="D396"/>
      <c r="E396"/>
    </row>
    <row r="397" spans="1:5" ht="12.75">
      <c r="A397"/>
      <c r="B397"/>
      <c r="C397"/>
      <c r="D397"/>
      <c r="E397"/>
    </row>
    <row r="398" spans="1:5" ht="12.75">
      <c r="A398"/>
      <c r="B398"/>
      <c r="C398"/>
      <c r="D398"/>
      <c r="E398"/>
    </row>
    <row r="399" spans="1:5" ht="12.75">
      <c r="A399"/>
      <c r="B399"/>
      <c r="C399"/>
      <c r="D399"/>
      <c r="E399"/>
    </row>
    <row r="400" spans="1:5" ht="12.75">
      <c r="A400"/>
      <c r="B400"/>
      <c r="C400"/>
      <c r="D400"/>
      <c r="E400"/>
    </row>
    <row r="401" spans="1:5" ht="12.75">
      <c r="A401"/>
      <c r="B401"/>
      <c r="C401"/>
      <c r="D401"/>
      <c r="E401"/>
    </row>
    <row r="402" spans="1:5" ht="12.75">
      <c r="A402"/>
      <c r="B402"/>
      <c r="C402"/>
      <c r="D402"/>
      <c r="E402"/>
    </row>
    <row r="403" spans="1:5" ht="12.75">
      <c r="A403"/>
      <c r="B403"/>
      <c r="C403"/>
      <c r="D403"/>
      <c r="E403"/>
    </row>
    <row r="404" spans="1:5" ht="12.75">
      <c r="A404"/>
      <c r="B404"/>
      <c r="C404"/>
      <c r="D404"/>
      <c r="E404"/>
    </row>
    <row r="405" spans="1:5" ht="12.75">
      <c r="A405"/>
      <c r="B405"/>
      <c r="C405"/>
      <c r="D405"/>
      <c r="E405"/>
    </row>
    <row r="406" spans="1:5" ht="12.75">
      <c r="A406"/>
      <c r="B406"/>
      <c r="C406"/>
      <c r="D406"/>
      <c r="E406"/>
    </row>
    <row r="407" spans="1:5" ht="12.75">
      <c r="A407"/>
      <c r="B407"/>
      <c r="C407"/>
      <c r="D407"/>
      <c r="E407"/>
    </row>
    <row r="408" spans="1:5" ht="12.75">
      <c r="A408"/>
      <c r="B408"/>
      <c r="C408"/>
      <c r="D408"/>
      <c r="E408"/>
    </row>
    <row r="409" spans="1:5" ht="12.75">
      <c r="A409"/>
      <c r="B409"/>
      <c r="C409"/>
      <c r="D409"/>
      <c r="E409"/>
    </row>
    <row r="410" spans="1:5" ht="12.75">
      <c r="A410"/>
      <c r="B410"/>
      <c r="C410"/>
      <c r="D410"/>
      <c r="E410"/>
    </row>
    <row r="411" spans="1:5" ht="12.75">
      <c r="A411"/>
      <c r="B411"/>
      <c r="C411"/>
      <c r="D411"/>
      <c r="E411"/>
    </row>
    <row r="412" spans="1:5" ht="12.75">
      <c r="A412"/>
      <c r="B412"/>
      <c r="C412"/>
      <c r="D412"/>
      <c r="E412"/>
    </row>
    <row r="413" spans="1:5" ht="12.75">
      <c r="A413"/>
      <c r="B413"/>
      <c r="C413"/>
      <c r="D413"/>
      <c r="E413"/>
    </row>
    <row r="414" spans="1:5" ht="12.75">
      <c r="A414"/>
      <c r="B414"/>
      <c r="C414"/>
      <c r="D414"/>
      <c r="E414"/>
    </row>
    <row r="415" spans="1:5" ht="12.75">
      <c r="A415"/>
      <c r="B415"/>
      <c r="C415"/>
      <c r="D415"/>
      <c r="E415"/>
    </row>
    <row r="416" spans="1:5" ht="12.75">
      <c r="A416"/>
      <c r="B416"/>
      <c r="C416"/>
      <c r="D416"/>
      <c r="E416"/>
    </row>
    <row r="417" spans="1:5" ht="12.75">
      <c r="A417"/>
      <c r="B417"/>
      <c r="C417"/>
      <c r="D417"/>
      <c r="E417"/>
    </row>
    <row r="418" spans="1:5" ht="12.75">
      <c r="A418"/>
      <c r="B418"/>
      <c r="C418"/>
      <c r="D418"/>
      <c r="E418"/>
    </row>
    <row r="419" spans="1:5" ht="12.75">
      <c r="A419"/>
      <c r="B419"/>
      <c r="C419"/>
      <c r="D419"/>
      <c r="E419"/>
    </row>
    <row r="420" spans="1:5" ht="12.75">
      <c r="A420"/>
      <c r="B420"/>
      <c r="C420"/>
      <c r="D420"/>
      <c r="E420"/>
    </row>
    <row r="421" spans="1:5" ht="12.75">
      <c r="A421"/>
      <c r="B421"/>
      <c r="C421"/>
      <c r="D421"/>
      <c r="E421"/>
    </row>
    <row r="422" spans="1:5" ht="12.75">
      <c r="A422"/>
      <c r="B422"/>
      <c r="C422"/>
      <c r="D422"/>
      <c r="E422"/>
    </row>
    <row r="423" spans="1:5" ht="12.75">
      <c r="A423"/>
      <c r="B423"/>
      <c r="C423"/>
      <c r="D423"/>
      <c r="E423"/>
    </row>
    <row r="424" spans="1:5" ht="12.75">
      <c r="A424"/>
      <c r="B424"/>
      <c r="C424"/>
      <c r="D424"/>
      <c r="E424"/>
    </row>
    <row r="425" spans="1:5" ht="12.75">
      <c r="A425"/>
      <c r="B425"/>
      <c r="C425"/>
      <c r="D425"/>
      <c r="E425"/>
    </row>
    <row r="426" spans="1:5" ht="12.75">
      <c r="A426"/>
      <c r="B426"/>
      <c r="C426"/>
      <c r="D426"/>
      <c r="E426"/>
    </row>
    <row r="427" spans="1:5" ht="12.75">
      <c r="A427"/>
      <c r="B427"/>
      <c r="C427"/>
      <c r="D427"/>
      <c r="E427"/>
    </row>
    <row r="428" spans="1:5" ht="12.75">
      <c r="A428"/>
      <c r="B428"/>
      <c r="C428"/>
      <c r="D428"/>
      <c r="E428"/>
    </row>
    <row r="429" spans="1:5" ht="12.75">
      <c r="A429"/>
      <c r="B429"/>
      <c r="C429"/>
      <c r="D429"/>
      <c r="E429"/>
    </row>
    <row r="430" spans="1:5" ht="12.75">
      <c r="A430"/>
      <c r="B430"/>
      <c r="C430"/>
      <c r="D430"/>
      <c r="E430"/>
    </row>
    <row r="431" spans="1:5" ht="12.75">
      <c r="A431"/>
      <c r="B431"/>
      <c r="C431"/>
      <c r="D431"/>
      <c r="E431"/>
    </row>
    <row r="432" spans="1:5" ht="12.75">
      <c r="A432"/>
      <c r="B432"/>
      <c r="C432"/>
      <c r="D432"/>
      <c r="E432"/>
    </row>
    <row r="433" spans="1:5" ht="12.75">
      <c r="A433"/>
      <c r="B433"/>
      <c r="C433"/>
      <c r="D433"/>
      <c r="E433"/>
    </row>
    <row r="434" spans="1:5" ht="12.75">
      <c r="A434"/>
      <c r="B434"/>
      <c r="C434"/>
      <c r="D434"/>
      <c r="E434"/>
    </row>
    <row r="435" spans="1:5" ht="12.75">
      <c r="A435"/>
      <c r="B435"/>
      <c r="C435"/>
      <c r="D435"/>
      <c r="E435"/>
    </row>
    <row r="436" spans="1:5" ht="12.75">
      <c r="A436"/>
      <c r="B436"/>
      <c r="C436"/>
      <c r="D436"/>
      <c r="E436"/>
    </row>
    <row r="437" spans="1:5" ht="12.75">
      <c r="A437"/>
      <c r="B437"/>
      <c r="C437"/>
      <c r="D437"/>
      <c r="E437"/>
    </row>
    <row r="438" spans="1:5" ht="12.75">
      <c r="A438"/>
      <c r="B438"/>
      <c r="C438"/>
      <c r="D438"/>
      <c r="E438"/>
    </row>
    <row r="439" spans="1:5" ht="12.75">
      <c r="A439"/>
      <c r="B439"/>
      <c r="C439"/>
      <c r="D439"/>
      <c r="E439"/>
    </row>
    <row r="440" spans="1:5" ht="12.75">
      <c r="A440"/>
      <c r="B440"/>
      <c r="C440"/>
      <c r="D440"/>
      <c r="E440"/>
    </row>
    <row r="441" spans="1:5" ht="12.75">
      <c r="A441"/>
      <c r="B441"/>
      <c r="C441"/>
      <c r="D441"/>
      <c r="E441"/>
    </row>
    <row r="442" spans="1:5" ht="12.75">
      <c r="A442"/>
      <c r="B442"/>
      <c r="C442"/>
      <c r="D442"/>
      <c r="E442"/>
    </row>
    <row r="443" spans="1:5" ht="12.75">
      <c r="A443"/>
      <c r="B443"/>
      <c r="C443"/>
      <c r="D443"/>
      <c r="E443"/>
    </row>
    <row r="444" spans="1:5" ht="12.75">
      <c r="A444"/>
      <c r="B444"/>
      <c r="C444"/>
      <c r="D444"/>
      <c r="E444"/>
    </row>
    <row r="445" spans="1:5" ht="12.75">
      <c r="A445"/>
      <c r="B445"/>
      <c r="C445"/>
      <c r="D445"/>
      <c r="E445"/>
    </row>
    <row r="446" spans="1:5" ht="12.75">
      <c r="A446"/>
      <c r="B446"/>
      <c r="C446"/>
      <c r="D446"/>
      <c r="E446"/>
    </row>
    <row r="447" spans="1:5" ht="12.75">
      <c r="A447"/>
      <c r="B447"/>
      <c r="C447"/>
      <c r="D447"/>
      <c r="E447"/>
    </row>
    <row r="448" spans="1:5" ht="12.75">
      <c r="A448"/>
      <c r="B448"/>
      <c r="C448"/>
      <c r="D448"/>
      <c r="E448"/>
    </row>
    <row r="449" spans="1:5" ht="12.75">
      <c r="A449"/>
      <c r="B449"/>
      <c r="C449"/>
      <c r="D449"/>
      <c r="E449"/>
    </row>
    <row r="450" spans="1:5" ht="12.75">
      <c r="A450"/>
      <c r="B450"/>
      <c r="C450"/>
      <c r="D450"/>
      <c r="E450"/>
    </row>
    <row r="451" spans="1:5" ht="12.75">
      <c r="A451"/>
      <c r="B451"/>
      <c r="C451"/>
      <c r="D451"/>
      <c r="E451"/>
    </row>
    <row r="452" spans="1:5" ht="12.75">
      <c r="A452"/>
      <c r="B452"/>
      <c r="C452"/>
      <c r="D452"/>
      <c r="E452"/>
    </row>
    <row r="453" spans="1:5" ht="12.75">
      <c r="A453"/>
      <c r="B453"/>
      <c r="C453"/>
      <c r="D453"/>
      <c r="E453"/>
    </row>
    <row r="454" spans="1:5" ht="12.75">
      <c r="A454"/>
      <c r="B454"/>
      <c r="C454"/>
      <c r="D454"/>
      <c r="E454"/>
    </row>
    <row r="455" spans="1:5" ht="12.75">
      <c r="A455"/>
      <c r="B455"/>
      <c r="C455"/>
      <c r="D455"/>
      <c r="E455"/>
    </row>
    <row r="456" spans="1:5" ht="12.75">
      <c r="A456"/>
      <c r="B456"/>
      <c r="C456"/>
      <c r="D456"/>
      <c r="E456"/>
    </row>
    <row r="457" spans="1:5" ht="12.75">
      <c r="A457"/>
      <c r="B457"/>
      <c r="C457"/>
      <c r="D457"/>
      <c r="E457"/>
    </row>
    <row r="458" spans="1:5" ht="12.75">
      <c r="A458"/>
      <c r="B458"/>
      <c r="C458"/>
      <c r="D458"/>
      <c r="E458"/>
    </row>
    <row r="459" spans="1:5" ht="12.75">
      <c r="A459"/>
      <c r="B459"/>
      <c r="C459"/>
      <c r="D459"/>
      <c r="E459"/>
    </row>
    <row r="460" spans="1:5" ht="12.75">
      <c r="A460"/>
      <c r="B460"/>
      <c r="C460"/>
      <c r="D460"/>
      <c r="E460"/>
    </row>
    <row r="461" spans="1:5" ht="12.75">
      <c r="A461"/>
      <c r="B461"/>
      <c r="C461"/>
      <c r="D461"/>
      <c r="E461"/>
    </row>
    <row r="462" spans="1:5" ht="12.75">
      <c r="A462"/>
      <c r="B462"/>
      <c r="C462"/>
      <c r="D462"/>
      <c r="E462"/>
    </row>
    <row r="463" spans="1:5" ht="12.75">
      <c r="A463"/>
      <c r="B463"/>
      <c r="C463"/>
      <c r="D463"/>
      <c r="E463"/>
    </row>
    <row r="464" spans="1:5" ht="12.75">
      <c r="A464"/>
      <c r="B464"/>
      <c r="C464"/>
      <c r="D464"/>
      <c r="E464"/>
    </row>
    <row r="465" spans="1:5" ht="12.75">
      <c r="A465"/>
      <c r="B465"/>
      <c r="C465"/>
      <c r="D465"/>
      <c r="E465"/>
    </row>
    <row r="466" spans="1:5" ht="12.75">
      <c r="A466"/>
      <c r="B466"/>
      <c r="C466"/>
      <c r="D466"/>
      <c r="E466"/>
    </row>
    <row r="467" spans="1:5" ht="12.75">
      <c r="A467"/>
      <c r="B467"/>
      <c r="C467"/>
      <c r="D467"/>
      <c r="E467"/>
    </row>
    <row r="468" spans="1:5" ht="12.75">
      <c r="A468"/>
      <c r="B468"/>
      <c r="C468"/>
      <c r="D468"/>
      <c r="E468"/>
    </row>
    <row r="469" spans="1:5" ht="12.75">
      <c r="A469"/>
      <c r="B469"/>
      <c r="C469"/>
      <c r="D469"/>
      <c r="E469"/>
    </row>
    <row r="470" spans="1:5" ht="12.75">
      <c r="A470"/>
      <c r="B470"/>
      <c r="C470"/>
      <c r="D470"/>
      <c r="E470"/>
    </row>
    <row r="471" spans="1:5" ht="12.75">
      <c r="A471"/>
      <c r="B471"/>
      <c r="C471"/>
      <c r="D471"/>
      <c r="E471"/>
    </row>
    <row r="472" spans="1:5" ht="12.75">
      <c r="A472"/>
      <c r="B472"/>
      <c r="C472"/>
      <c r="D472"/>
      <c r="E472"/>
    </row>
    <row r="473" spans="1:5" ht="12.75">
      <c r="A473"/>
      <c r="B473"/>
      <c r="C473"/>
      <c r="D473"/>
      <c r="E473"/>
    </row>
    <row r="474" spans="1:5" ht="12.75">
      <c r="A474"/>
      <c r="B474"/>
      <c r="C474"/>
      <c r="D474"/>
      <c r="E474"/>
    </row>
    <row r="475" spans="1:5" ht="12.75">
      <c r="A475"/>
      <c r="B475"/>
      <c r="C475"/>
      <c r="D475"/>
      <c r="E475"/>
    </row>
    <row r="476" spans="1:5" ht="12.75">
      <c r="A476"/>
      <c r="B476"/>
      <c r="C476"/>
      <c r="D476"/>
      <c r="E476"/>
    </row>
    <row r="477" spans="1:5" ht="12.75">
      <c r="A477"/>
      <c r="B477"/>
      <c r="C477"/>
      <c r="D477"/>
      <c r="E477"/>
    </row>
    <row r="478" spans="1:5" ht="12.75">
      <c r="A478"/>
      <c r="B478"/>
      <c r="C478"/>
      <c r="D478"/>
      <c r="E478"/>
    </row>
    <row r="479" spans="1:5" ht="12.75">
      <c r="A479"/>
      <c r="B479"/>
      <c r="C479"/>
      <c r="D479"/>
      <c r="E479"/>
    </row>
    <row r="480" spans="1:5" ht="12.75">
      <c r="A480"/>
      <c r="B480"/>
      <c r="C480"/>
      <c r="D480"/>
      <c r="E480"/>
    </row>
    <row r="481" spans="1:5" ht="12.75">
      <c r="A481"/>
      <c r="B481"/>
      <c r="C481"/>
      <c r="D481"/>
      <c r="E481"/>
    </row>
    <row r="482" spans="1:5" ht="12.75">
      <c r="A482"/>
      <c r="B482"/>
      <c r="C482"/>
      <c r="D482"/>
      <c r="E482"/>
    </row>
    <row r="483" spans="1:5" ht="12.75">
      <c r="A483"/>
      <c r="B483"/>
      <c r="C483"/>
      <c r="D483"/>
      <c r="E483"/>
    </row>
    <row r="484" spans="1:5" ht="12.75">
      <c r="A484"/>
      <c r="B484"/>
      <c r="C484"/>
      <c r="D484"/>
      <c r="E484"/>
    </row>
    <row r="485" spans="1:5" ht="12.75">
      <c r="A485"/>
      <c r="B485"/>
      <c r="C485"/>
      <c r="D485"/>
      <c r="E485"/>
    </row>
    <row r="486" spans="1:5" ht="12.75">
      <c r="A486"/>
      <c r="B486"/>
      <c r="C486"/>
      <c r="D486"/>
      <c r="E486"/>
    </row>
    <row r="487" spans="1:5" ht="12.75">
      <c r="A487"/>
      <c r="B487"/>
      <c r="C487"/>
      <c r="D487"/>
      <c r="E487"/>
    </row>
    <row r="488" spans="1:5" ht="12.75">
      <c r="A488"/>
      <c r="B488"/>
      <c r="C488"/>
      <c r="D488"/>
      <c r="E488"/>
    </row>
    <row r="489" spans="1:5" ht="12.75">
      <c r="A489"/>
      <c r="B489"/>
      <c r="C489"/>
      <c r="D489"/>
      <c r="E489"/>
    </row>
    <row r="490" spans="1:5" ht="12.75">
      <c r="A490"/>
      <c r="B490"/>
      <c r="C490"/>
      <c r="D490"/>
      <c r="E490"/>
    </row>
    <row r="491" spans="1:5" ht="12.75">
      <c r="A491"/>
      <c r="B491"/>
      <c r="C491"/>
      <c r="D491"/>
      <c r="E491"/>
    </row>
    <row r="492" spans="1:5" ht="12.75">
      <c r="A492"/>
      <c r="B492"/>
      <c r="C492"/>
      <c r="D492"/>
      <c r="E492"/>
    </row>
    <row r="493" spans="1:5" ht="12.75">
      <c r="A493"/>
      <c r="B493"/>
      <c r="C493"/>
      <c r="D493"/>
      <c r="E493"/>
    </row>
    <row r="494" spans="1:5" ht="12.75">
      <c r="A494"/>
      <c r="B494"/>
      <c r="C494"/>
      <c r="D494"/>
      <c r="E494"/>
    </row>
    <row r="495" spans="1:5" ht="12.75">
      <c r="A495"/>
      <c r="B495"/>
      <c r="C495"/>
      <c r="D495"/>
      <c r="E495"/>
    </row>
    <row r="496" spans="1:5" ht="12.75">
      <c r="A496"/>
      <c r="B496"/>
      <c r="C496"/>
      <c r="D496"/>
      <c r="E496"/>
    </row>
    <row r="497" spans="1:5" ht="12.75">
      <c r="A497"/>
      <c r="B497"/>
      <c r="C497"/>
      <c r="D497"/>
      <c r="E497"/>
    </row>
    <row r="498" spans="1:5" ht="12.75">
      <c r="A498"/>
      <c r="B498"/>
      <c r="C498"/>
      <c r="D498"/>
      <c r="E498"/>
    </row>
    <row r="499" spans="1:5" ht="12.75">
      <c r="A499"/>
      <c r="B499"/>
      <c r="C499"/>
      <c r="D499"/>
      <c r="E499"/>
    </row>
    <row r="500" spans="1:5" ht="12.75">
      <c r="A500"/>
      <c r="B500"/>
      <c r="C500"/>
      <c r="D500"/>
      <c r="E500"/>
    </row>
    <row r="501" spans="1:5" ht="12.75">
      <c r="A501"/>
      <c r="B501"/>
      <c r="C501"/>
      <c r="D501"/>
      <c r="E501"/>
    </row>
    <row r="502" spans="1:5" ht="12.75">
      <c r="A502"/>
      <c r="B502"/>
      <c r="C502"/>
      <c r="D502"/>
      <c r="E502"/>
    </row>
    <row r="503" spans="1:5" ht="12.75">
      <c r="A503"/>
      <c r="B503"/>
      <c r="C503"/>
      <c r="D503"/>
      <c r="E503"/>
    </row>
    <row r="504" spans="1:5" ht="12.75">
      <c r="A504"/>
      <c r="B504"/>
      <c r="C504"/>
      <c r="D504"/>
      <c r="E504"/>
    </row>
    <row r="505" spans="1:5" ht="12.75">
      <c r="A505"/>
      <c r="B505"/>
      <c r="C505"/>
      <c r="D505"/>
      <c r="E505"/>
    </row>
    <row r="506" spans="1:5" ht="12.75">
      <c r="A506"/>
      <c r="B506"/>
      <c r="C506"/>
      <c r="D506"/>
      <c r="E506"/>
    </row>
    <row r="507" spans="1:5" ht="12.75">
      <c r="A507"/>
      <c r="B507"/>
      <c r="C507"/>
      <c r="D507"/>
      <c r="E507"/>
    </row>
    <row r="508" spans="1:5" ht="12.75">
      <c r="A508"/>
      <c r="B508"/>
      <c r="C508"/>
      <c r="D508"/>
      <c r="E508"/>
    </row>
    <row r="509" spans="1:5" ht="12.75">
      <c r="A509"/>
      <c r="B509"/>
      <c r="C509"/>
      <c r="D509"/>
      <c r="E509"/>
    </row>
    <row r="510" spans="1:5" ht="12.75">
      <c r="A510"/>
      <c r="B510"/>
      <c r="C510"/>
      <c r="D510"/>
      <c r="E510"/>
    </row>
    <row r="511" spans="1:5" ht="12.75">
      <c r="A511"/>
      <c r="B511"/>
      <c r="C511"/>
      <c r="D511"/>
      <c r="E511"/>
    </row>
    <row r="512" spans="1:5" ht="12.75">
      <c r="A512"/>
      <c r="B512"/>
      <c r="C512"/>
      <c r="D512"/>
      <c r="E512"/>
    </row>
    <row r="513" spans="1:5" ht="12.75">
      <c r="A513"/>
      <c r="B513"/>
      <c r="C513"/>
      <c r="D513"/>
      <c r="E513"/>
    </row>
    <row r="514" spans="1:5" ht="12.75">
      <c r="A514"/>
      <c r="B514"/>
      <c r="C514"/>
      <c r="D514"/>
      <c r="E514"/>
    </row>
    <row r="515" spans="1:5" ht="12.75">
      <c r="A515"/>
      <c r="B515"/>
      <c r="C515"/>
      <c r="D515"/>
      <c r="E515"/>
    </row>
    <row r="516" spans="1:5" ht="12.75">
      <c r="A516"/>
      <c r="B516"/>
      <c r="C516"/>
      <c r="D516"/>
      <c r="E516"/>
    </row>
    <row r="517" spans="1:5" ht="12.75">
      <c r="A517"/>
      <c r="B517"/>
      <c r="C517"/>
      <c r="D517"/>
      <c r="E517"/>
    </row>
    <row r="518" spans="1:5" ht="12.75">
      <c r="A518"/>
      <c r="B518"/>
      <c r="C518"/>
      <c r="D518"/>
      <c r="E518"/>
    </row>
    <row r="519" spans="1:5" ht="12.75">
      <c r="A519"/>
      <c r="B519"/>
      <c r="C519"/>
      <c r="D519"/>
      <c r="E519"/>
    </row>
    <row r="520" spans="1:5" ht="12.75">
      <c r="A520"/>
      <c r="B520"/>
      <c r="C520"/>
      <c r="D520"/>
      <c r="E520"/>
    </row>
    <row r="521" spans="1:5" ht="12.75">
      <c r="A521"/>
      <c r="B521"/>
      <c r="C521"/>
      <c r="D521"/>
      <c r="E521"/>
    </row>
    <row r="522" spans="1:5" ht="12.75">
      <c r="A522"/>
      <c r="B522"/>
      <c r="C522"/>
      <c r="D522"/>
      <c r="E522"/>
    </row>
    <row r="523" spans="1:5" ht="12.75">
      <c r="A523"/>
      <c r="B523"/>
      <c r="C523"/>
      <c r="D523"/>
      <c r="E523"/>
    </row>
    <row r="524" spans="1:5" ht="12.75">
      <c r="A524"/>
      <c r="B524"/>
      <c r="C524"/>
      <c r="D524"/>
      <c r="E524"/>
    </row>
    <row r="525" spans="1:5" ht="12.75">
      <c r="A525"/>
      <c r="B525"/>
      <c r="C525"/>
      <c r="D525"/>
      <c r="E525"/>
    </row>
    <row r="526" spans="1:5" ht="12.75">
      <c r="A526"/>
      <c r="B526"/>
      <c r="C526"/>
      <c r="D526"/>
      <c r="E526"/>
    </row>
    <row r="527" spans="1:5" ht="12.75">
      <c r="A527"/>
      <c r="B527"/>
      <c r="C527"/>
      <c r="D527"/>
      <c r="E527"/>
    </row>
    <row r="528" spans="1:5" ht="12.75">
      <c r="A528"/>
      <c r="B528"/>
      <c r="C528"/>
      <c r="D528"/>
      <c r="E528"/>
    </row>
    <row r="529" spans="1:5" ht="12.75">
      <c r="A529"/>
      <c r="B529"/>
      <c r="C529"/>
      <c r="D529"/>
      <c r="E529"/>
    </row>
    <row r="530" spans="1:5" ht="12.75">
      <c r="A530"/>
      <c r="B530"/>
      <c r="C530"/>
      <c r="D530"/>
      <c r="E530"/>
    </row>
    <row r="531" spans="1:5" ht="12.75">
      <c r="A531"/>
      <c r="B531"/>
      <c r="C531"/>
      <c r="D531"/>
      <c r="E531"/>
    </row>
    <row r="532" spans="1:5" ht="12.75">
      <c r="A532"/>
      <c r="B532"/>
      <c r="C532"/>
      <c r="D532"/>
      <c r="E532"/>
    </row>
    <row r="533" spans="1:5" ht="12.75">
      <c r="A533"/>
      <c r="B533"/>
      <c r="C533"/>
      <c r="D533"/>
      <c r="E533"/>
    </row>
    <row r="534" spans="1:5" ht="12.75">
      <c r="A534"/>
      <c r="B534"/>
      <c r="C534"/>
      <c r="D534"/>
      <c r="E534"/>
    </row>
    <row r="535" spans="1:5" ht="12.75">
      <c r="A535"/>
      <c r="B535"/>
      <c r="C535"/>
      <c r="D535"/>
      <c r="E535"/>
    </row>
    <row r="536" spans="1:5" ht="12.75">
      <c r="A536"/>
      <c r="B536"/>
      <c r="C536"/>
      <c r="D536"/>
      <c r="E536"/>
    </row>
    <row r="537" spans="1:5" ht="12.75">
      <c r="A537"/>
      <c r="B537"/>
      <c r="C537"/>
      <c r="D537"/>
      <c r="E537"/>
    </row>
    <row r="538" spans="1:5" ht="12.75">
      <c r="A538"/>
      <c r="B538"/>
      <c r="C538"/>
      <c r="D538"/>
      <c r="E538"/>
    </row>
    <row r="539" spans="1:5" ht="12.75">
      <c r="A539"/>
      <c r="B539"/>
      <c r="C539"/>
      <c r="D539"/>
      <c r="E539"/>
    </row>
    <row r="540" spans="1:5" ht="12.75">
      <c r="A540"/>
      <c r="B540"/>
      <c r="C540"/>
      <c r="D540"/>
      <c r="E540"/>
    </row>
    <row r="541" spans="1:5" ht="12.75">
      <c r="A541"/>
      <c r="B541"/>
      <c r="C541"/>
      <c r="D541"/>
      <c r="E541"/>
    </row>
    <row r="542" spans="1:5" ht="12.75">
      <c r="A542"/>
      <c r="B542"/>
      <c r="C542"/>
      <c r="D542"/>
      <c r="E542"/>
    </row>
    <row r="543" spans="1:5" ht="12.75">
      <c r="A543"/>
      <c r="B543"/>
      <c r="C543"/>
      <c r="D543"/>
      <c r="E543"/>
    </row>
    <row r="544" spans="1:5" ht="12.75">
      <c r="A544"/>
      <c r="B544"/>
      <c r="C544"/>
      <c r="D544"/>
      <c r="E544"/>
    </row>
    <row r="545" spans="1:5" ht="12.75">
      <c r="A545"/>
      <c r="B545"/>
      <c r="C545"/>
      <c r="D545"/>
      <c r="E545"/>
    </row>
    <row r="546" spans="1:5" ht="12.75">
      <c r="A546"/>
      <c r="B546"/>
      <c r="C546"/>
      <c r="D546"/>
      <c r="E546"/>
    </row>
    <row r="547" spans="1:5" ht="12.75">
      <c r="A547"/>
      <c r="B547"/>
      <c r="C547"/>
      <c r="D547"/>
      <c r="E547"/>
    </row>
    <row r="548" spans="1:5" ht="12.75">
      <c r="A548"/>
      <c r="B548"/>
      <c r="C548"/>
      <c r="D548"/>
      <c r="E548"/>
    </row>
    <row r="549" spans="1:5" ht="12.75">
      <c r="A549"/>
      <c r="B549"/>
      <c r="C549"/>
      <c r="D549"/>
      <c r="E549"/>
    </row>
    <row r="550" spans="1:5" ht="12.75">
      <c r="A550"/>
      <c r="B550"/>
      <c r="C550"/>
      <c r="D550"/>
      <c r="E550"/>
    </row>
    <row r="551" spans="1:5" ht="12.75">
      <c r="A551"/>
      <c r="B551"/>
      <c r="C551"/>
      <c r="D551"/>
      <c r="E551"/>
    </row>
    <row r="552" spans="1:5" ht="12.75">
      <c r="A552"/>
      <c r="B552"/>
      <c r="C552"/>
      <c r="D552"/>
      <c r="E552"/>
    </row>
    <row r="553" spans="1:5" ht="12.75">
      <c r="A553"/>
      <c r="B553"/>
      <c r="C553"/>
      <c r="D553"/>
      <c r="E553"/>
    </row>
    <row r="554" spans="1:5" ht="12.75">
      <c r="A554"/>
      <c r="B554"/>
      <c r="C554"/>
      <c r="D554"/>
      <c r="E554"/>
    </row>
    <row r="555" spans="1:5" ht="12.75">
      <c r="A555"/>
      <c r="B555"/>
      <c r="C555"/>
      <c r="D555"/>
      <c r="E555"/>
    </row>
    <row r="556" spans="1:5" ht="12.75">
      <c r="A556"/>
      <c r="B556"/>
      <c r="C556"/>
      <c r="D556"/>
      <c r="E556"/>
    </row>
    <row r="557" spans="1:5" ht="12.75">
      <c r="A557"/>
      <c r="B557"/>
      <c r="C557"/>
      <c r="D557"/>
      <c r="E557"/>
    </row>
    <row r="558" spans="1:5" ht="12.75">
      <c r="A558"/>
      <c r="B558"/>
      <c r="C558"/>
      <c r="D558"/>
      <c r="E558"/>
    </row>
    <row r="559" spans="1:5" ht="12.75">
      <c r="A559"/>
      <c r="B559"/>
      <c r="C559"/>
      <c r="D559"/>
      <c r="E559"/>
    </row>
    <row r="560" spans="1:5" ht="12.75">
      <c r="A560"/>
      <c r="B560"/>
      <c r="C560"/>
      <c r="D560"/>
      <c r="E560"/>
    </row>
    <row r="561" spans="1:5" ht="12.75">
      <c r="A561"/>
      <c r="B561"/>
      <c r="C561"/>
      <c r="D561"/>
      <c r="E561"/>
    </row>
    <row r="562" spans="1:5" ht="12.75">
      <c r="A562"/>
      <c r="B562"/>
      <c r="C562"/>
      <c r="D562"/>
      <c r="E562"/>
    </row>
    <row r="563" spans="1:5" ht="12.75">
      <c r="A563"/>
      <c r="B563"/>
      <c r="C563"/>
      <c r="D563"/>
      <c r="E563"/>
    </row>
    <row r="564" spans="1:5" ht="12.75">
      <c r="A564"/>
      <c r="B564"/>
      <c r="C564"/>
      <c r="D564"/>
      <c r="E564"/>
    </row>
    <row r="565" spans="1:5" ht="12.75">
      <c r="A565"/>
      <c r="B565"/>
      <c r="C565"/>
      <c r="D565"/>
      <c r="E565"/>
    </row>
    <row r="566" spans="1:5" ht="12.75">
      <c r="A566"/>
      <c r="B566"/>
      <c r="C566"/>
      <c r="D566"/>
      <c r="E566"/>
    </row>
    <row r="567" spans="1:5" ht="12.75">
      <c r="A567"/>
      <c r="B567"/>
      <c r="C567"/>
      <c r="D567"/>
      <c r="E567"/>
    </row>
    <row r="568" spans="1:5" ht="12.75">
      <c r="A568"/>
      <c r="B568"/>
      <c r="C568"/>
      <c r="D568"/>
      <c r="E568"/>
    </row>
    <row r="569" spans="1:5" ht="12.75">
      <c r="A569"/>
      <c r="B569"/>
      <c r="C569"/>
      <c r="D569"/>
      <c r="E569"/>
    </row>
    <row r="570" spans="1:5" ht="12.75">
      <c r="A570"/>
      <c r="B570"/>
      <c r="C570"/>
      <c r="D570"/>
      <c r="E570"/>
    </row>
    <row r="571" spans="1:5" ht="12.75">
      <c r="A571"/>
      <c r="B571"/>
      <c r="C571"/>
      <c r="D571"/>
      <c r="E571"/>
    </row>
    <row r="572" spans="1:5" ht="12.75">
      <c r="A572"/>
      <c r="B572"/>
      <c r="C572"/>
      <c r="D572"/>
      <c r="E572"/>
    </row>
    <row r="573" spans="1:5" ht="12.75">
      <c r="A573"/>
      <c r="B573"/>
      <c r="C573"/>
      <c r="D573"/>
      <c r="E573"/>
    </row>
    <row r="574" spans="1:5" ht="12.75">
      <c r="A574"/>
      <c r="B574"/>
      <c r="C574"/>
      <c r="D574"/>
      <c r="E574"/>
    </row>
    <row r="575" spans="1:5" ht="12.75">
      <c r="A575"/>
      <c r="B575"/>
      <c r="C575"/>
      <c r="D575"/>
      <c r="E575"/>
    </row>
    <row r="576" spans="1:5" ht="12.75">
      <c r="A576"/>
      <c r="B576"/>
      <c r="C576"/>
      <c r="D576"/>
      <c r="E576"/>
    </row>
    <row r="577" spans="1:5" ht="12.75">
      <c r="A577"/>
      <c r="B577"/>
      <c r="C577"/>
      <c r="D577"/>
      <c r="E577"/>
    </row>
    <row r="578" spans="1:5" ht="12.75">
      <c r="A578"/>
      <c r="B578"/>
      <c r="C578"/>
      <c r="D578"/>
      <c r="E578"/>
    </row>
    <row r="579" spans="1:5" ht="12.75">
      <c r="A579"/>
      <c r="B579"/>
      <c r="C579"/>
      <c r="D579"/>
      <c r="E579"/>
    </row>
    <row r="580" spans="1:5" ht="12.75">
      <c r="A580"/>
      <c r="B580"/>
      <c r="C580"/>
      <c r="D580"/>
      <c r="E580"/>
    </row>
    <row r="581" spans="1:5" ht="12.75">
      <c r="A581"/>
      <c r="B581"/>
      <c r="C581"/>
      <c r="D581"/>
      <c r="E581"/>
    </row>
    <row r="582" spans="1:5" ht="12.75">
      <c r="A582"/>
      <c r="B582"/>
      <c r="C582"/>
      <c r="D582"/>
      <c r="E582"/>
    </row>
    <row r="583" spans="1:5" ht="12.75">
      <c r="A583"/>
      <c r="B583"/>
      <c r="C583"/>
      <c r="D583"/>
      <c r="E583"/>
    </row>
    <row r="584" spans="1:5" ht="12.75">
      <c r="A584"/>
      <c r="B584"/>
      <c r="C584"/>
      <c r="D584"/>
      <c r="E584"/>
    </row>
    <row r="585" spans="1:5" ht="12.75">
      <c r="A585"/>
      <c r="B585"/>
      <c r="C585"/>
      <c r="D585"/>
      <c r="E585"/>
    </row>
    <row r="586" spans="1:5" ht="12.75">
      <c r="A586"/>
      <c r="B586"/>
      <c r="C586"/>
      <c r="D586"/>
      <c r="E586"/>
    </row>
    <row r="587" spans="1:5" ht="12.75">
      <c r="A587"/>
      <c r="B587"/>
      <c r="C587"/>
      <c r="D587"/>
      <c r="E587"/>
    </row>
    <row r="588" spans="1:5" ht="12.75">
      <c r="A588"/>
      <c r="B588"/>
      <c r="C588"/>
      <c r="D588"/>
      <c r="E588"/>
    </row>
    <row r="589" spans="1:5" ht="12.75">
      <c r="A589"/>
      <c r="B589"/>
      <c r="C589"/>
      <c r="D589"/>
      <c r="E589"/>
    </row>
    <row r="590" spans="1:5" ht="12.75">
      <c r="A590"/>
      <c r="B590"/>
      <c r="C590"/>
      <c r="D590"/>
      <c r="E590"/>
    </row>
    <row r="591" spans="1:5" ht="12.75">
      <c r="A591"/>
      <c r="B591"/>
      <c r="C591"/>
      <c r="D591"/>
      <c r="E591"/>
    </row>
    <row r="592" spans="1:5" ht="12.75">
      <c r="A592"/>
      <c r="B592"/>
      <c r="C592"/>
      <c r="D592"/>
      <c r="E592"/>
    </row>
    <row r="593" spans="1:5" ht="12.75">
      <c r="A593"/>
      <c r="B593"/>
      <c r="C593"/>
      <c r="D593"/>
      <c r="E593"/>
    </row>
    <row r="594" spans="1:5" ht="12.75">
      <c r="A594"/>
      <c r="B594"/>
      <c r="C594"/>
      <c r="D594"/>
      <c r="E594"/>
    </row>
    <row r="595" spans="1:5" ht="12.75">
      <c r="A595"/>
      <c r="B595"/>
      <c r="C595"/>
      <c r="D595"/>
      <c r="E595"/>
    </row>
    <row r="596" spans="1:5" ht="12.75">
      <c r="A596"/>
      <c r="B596"/>
      <c r="C596"/>
      <c r="D596"/>
      <c r="E596"/>
    </row>
    <row r="597" spans="1:5" ht="12.75">
      <c r="A597"/>
      <c r="B597"/>
      <c r="C597"/>
      <c r="D597"/>
      <c r="E597"/>
    </row>
    <row r="598" spans="1:5" ht="12.75">
      <c r="A598"/>
      <c r="B598"/>
      <c r="C598"/>
      <c r="D598"/>
      <c r="E598"/>
    </row>
    <row r="599" spans="1:5" ht="12.75">
      <c r="A599"/>
      <c r="B599"/>
      <c r="C599"/>
      <c r="D599"/>
      <c r="E599"/>
    </row>
    <row r="600" spans="1:5" ht="12.75">
      <c r="A600"/>
      <c r="B600"/>
      <c r="C600"/>
      <c r="D600"/>
      <c r="E600"/>
    </row>
    <row r="601" spans="1:5" ht="12.75">
      <c r="A601"/>
      <c r="B601"/>
      <c r="C601"/>
      <c r="D601"/>
      <c r="E601"/>
    </row>
    <row r="602" spans="1:5" ht="12.75">
      <c r="A602"/>
      <c r="B602"/>
      <c r="C602"/>
      <c r="D602"/>
      <c r="E602"/>
    </row>
    <row r="603" spans="1:5" ht="12.75">
      <c r="A603"/>
      <c r="B603"/>
      <c r="C603"/>
      <c r="D603"/>
      <c r="E603"/>
    </row>
    <row r="604" spans="1:5" ht="12.75">
      <c r="A604"/>
      <c r="B604"/>
      <c r="C604"/>
      <c r="D604"/>
      <c r="E604"/>
    </row>
    <row r="605" spans="1:5" ht="12.75">
      <c r="A605"/>
      <c r="B605"/>
      <c r="C605"/>
      <c r="D605"/>
      <c r="E605"/>
    </row>
    <row r="606" spans="1:5" ht="12.75">
      <c r="A606"/>
      <c r="B606"/>
      <c r="C606"/>
      <c r="D606"/>
      <c r="E606"/>
    </row>
    <row r="607" spans="1:5" ht="12.75">
      <c r="A607"/>
      <c r="B607"/>
      <c r="C607"/>
      <c r="D607"/>
      <c r="E607"/>
    </row>
    <row r="608" spans="1:5" ht="12.75">
      <c r="A608"/>
      <c r="B608"/>
      <c r="C608"/>
      <c r="D608"/>
      <c r="E608"/>
    </row>
    <row r="609" spans="1:5" ht="12.75">
      <c r="A609"/>
      <c r="B609"/>
      <c r="C609"/>
      <c r="D609"/>
      <c r="E609"/>
    </row>
    <row r="610" spans="1:5" ht="12.75">
      <c r="A610"/>
      <c r="B610"/>
      <c r="C610"/>
      <c r="D610"/>
      <c r="E610"/>
    </row>
    <row r="611" spans="1:5" ht="12.75">
      <c r="A611"/>
      <c r="B611"/>
      <c r="C611"/>
      <c r="D611"/>
      <c r="E611"/>
    </row>
    <row r="612" spans="1:5" ht="12.75">
      <c r="A612"/>
      <c r="B612"/>
      <c r="C612"/>
      <c r="D612"/>
      <c r="E612"/>
    </row>
    <row r="613" spans="1:5" ht="12.75">
      <c r="A613"/>
      <c r="B613"/>
      <c r="C613"/>
      <c r="D613"/>
      <c r="E613"/>
    </row>
    <row r="614" spans="1:5" ht="12.75">
      <c r="A614"/>
      <c r="B614"/>
      <c r="C614"/>
      <c r="D614"/>
      <c r="E614"/>
    </row>
    <row r="615" spans="1:5" ht="12.75">
      <c r="A615"/>
      <c r="B615"/>
      <c r="C615"/>
      <c r="D615"/>
      <c r="E615"/>
    </row>
    <row r="616" spans="1:5" ht="12.75">
      <c r="A616"/>
      <c r="B616"/>
      <c r="C616"/>
      <c r="D616"/>
      <c r="E616"/>
    </row>
    <row r="617" spans="1:5" ht="12.75">
      <c r="A617"/>
      <c r="B617"/>
      <c r="C617"/>
      <c r="D617"/>
      <c r="E617"/>
    </row>
    <row r="618" spans="1:5" ht="12.75">
      <c r="A618"/>
      <c r="B618"/>
      <c r="C618"/>
      <c r="D618"/>
      <c r="E618"/>
    </row>
    <row r="619" spans="1:5" ht="12.75">
      <c r="A619"/>
      <c r="B619"/>
      <c r="C619"/>
      <c r="D619"/>
      <c r="E619"/>
    </row>
    <row r="620" spans="1:5" ht="12.75">
      <c r="A620"/>
      <c r="B620"/>
      <c r="C620"/>
      <c r="D620"/>
      <c r="E620"/>
    </row>
    <row r="621" spans="1:5" ht="12.75">
      <c r="A621"/>
      <c r="B621"/>
      <c r="C621"/>
      <c r="D621"/>
      <c r="E621"/>
    </row>
    <row r="622" spans="1:5" ht="12.75">
      <c r="A622"/>
      <c r="B622"/>
      <c r="C622"/>
      <c r="D622"/>
      <c r="E622"/>
    </row>
    <row r="623" spans="1:5" ht="12.75">
      <c r="A623"/>
      <c r="B623"/>
      <c r="C623"/>
      <c r="D623"/>
      <c r="E623"/>
    </row>
    <row r="624" spans="1:5" ht="12.75">
      <c r="A624"/>
      <c r="B624"/>
      <c r="C624"/>
      <c r="D624"/>
      <c r="E624"/>
    </row>
    <row r="625" spans="1:5" ht="12.75">
      <c r="A625"/>
      <c r="B625"/>
      <c r="C625"/>
      <c r="D625"/>
      <c r="E625"/>
    </row>
    <row r="626" spans="1:5" ht="12.75">
      <c r="A626"/>
      <c r="B626"/>
      <c r="C626"/>
      <c r="D626"/>
      <c r="E626"/>
    </row>
    <row r="627" spans="1:5" ht="12.75">
      <c r="A627"/>
      <c r="B627"/>
      <c r="C627"/>
      <c r="D627"/>
      <c r="E627"/>
    </row>
    <row r="628" spans="1:5" ht="12.75">
      <c r="A628"/>
      <c r="B628"/>
      <c r="C628"/>
      <c r="D628"/>
      <c r="E628"/>
    </row>
    <row r="629" spans="1:5" ht="12.75">
      <c r="A629"/>
      <c r="B629"/>
      <c r="C629"/>
      <c r="D629"/>
      <c r="E629"/>
    </row>
    <row r="630" spans="1:5" ht="12.75">
      <c r="A630"/>
      <c r="B630"/>
      <c r="C630"/>
      <c r="D630"/>
      <c r="E630"/>
    </row>
    <row r="631" spans="1:5" ht="12.75">
      <c r="A631"/>
      <c r="B631"/>
      <c r="C631"/>
      <c r="D631"/>
      <c r="E631"/>
    </row>
    <row r="632" spans="1:5" ht="12.75">
      <c r="A632"/>
      <c r="B632"/>
      <c r="C632"/>
      <c r="D632"/>
      <c r="E632"/>
    </row>
    <row r="633" spans="1:5" ht="12.75">
      <c r="A633"/>
      <c r="B633"/>
      <c r="C633"/>
      <c r="D633"/>
      <c r="E633"/>
    </row>
    <row r="634" spans="1:5" ht="12.75">
      <c r="A634"/>
      <c r="B634"/>
      <c r="C634"/>
      <c r="D634"/>
      <c r="E634"/>
    </row>
    <row r="635" spans="1:5" ht="12.75">
      <c r="A635"/>
      <c r="B635"/>
      <c r="C635"/>
      <c r="D635"/>
      <c r="E635"/>
    </row>
    <row r="636" spans="1:5" ht="12.75">
      <c r="A636"/>
      <c r="B636"/>
      <c r="C636"/>
      <c r="D636"/>
      <c r="E636"/>
    </row>
    <row r="637" spans="1:5" ht="12.75">
      <c r="A637"/>
      <c r="B637"/>
      <c r="C637"/>
      <c r="D637"/>
      <c r="E637"/>
    </row>
    <row r="638" spans="1:5" ht="12.75">
      <c r="A638"/>
      <c r="B638"/>
      <c r="C638"/>
      <c r="D638"/>
      <c r="E638"/>
    </row>
    <row r="639" spans="1:5" ht="12.75">
      <c r="A639"/>
      <c r="B639"/>
      <c r="C639"/>
      <c r="D639"/>
      <c r="E639"/>
    </row>
    <row r="640" spans="1:5" ht="12.75">
      <c r="A640"/>
      <c r="B640"/>
      <c r="C640"/>
      <c r="D640"/>
      <c r="E640"/>
    </row>
    <row r="641" spans="1:5" ht="12.75">
      <c r="A641"/>
      <c r="B641"/>
      <c r="C641"/>
      <c r="D641"/>
      <c r="E641"/>
    </row>
    <row r="642" spans="1:5" ht="12.75">
      <c r="A642"/>
      <c r="B642"/>
      <c r="C642"/>
      <c r="D642"/>
      <c r="E642"/>
    </row>
    <row r="643" spans="1:5" ht="12.75">
      <c r="A643"/>
      <c r="B643"/>
      <c r="C643"/>
      <c r="D643"/>
      <c r="E643"/>
    </row>
    <row r="644" spans="1:5" ht="12.75">
      <c r="A644"/>
      <c r="B644"/>
      <c r="C644"/>
      <c r="D644"/>
      <c r="E644"/>
    </row>
    <row r="645" spans="1:5" ht="12.75">
      <c r="A645"/>
      <c r="B645"/>
      <c r="C645"/>
      <c r="D645"/>
      <c r="E645"/>
    </row>
    <row r="646" spans="1:5" ht="12.75">
      <c r="A646"/>
      <c r="B646"/>
      <c r="C646"/>
      <c r="D646"/>
      <c r="E646"/>
    </row>
    <row r="647" spans="1:5" ht="12.75">
      <c r="A647"/>
      <c r="B647"/>
      <c r="C647"/>
      <c r="D647"/>
      <c r="E647"/>
    </row>
    <row r="648" spans="1:5" ht="12.75">
      <c r="A648"/>
      <c r="B648"/>
      <c r="C648"/>
      <c r="D648"/>
      <c r="E648"/>
    </row>
    <row r="649" spans="1:5" ht="12.75">
      <c r="A649"/>
      <c r="B649"/>
      <c r="C649"/>
      <c r="D649"/>
      <c r="E649"/>
    </row>
    <row r="650" spans="1:5" ht="12.75">
      <c r="A650"/>
      <c r="B650"/>
      <c r="C650"/>
      <c r="D650"/>
      <c r="E650"/>
    </row>
    <row r="651" spans="1:5" ht="12.75">
      <c r="A651"/>
      <c r="B651"/>
      <c r="C651"/>
      <c r="D651"/>
      <c r="E651"/>
    </row>
    <row r="652" spans="1:5" ht="12.75">
      <c r="A652"/>
      <c r="B652"/>
      <c r="C652"/>
      <c r="D652"/>
      <c r="E652"/>
    </row>
    <row r="653" spans="1:5" ht="12.75">
      <c r="A653"/>
      <c r="B653"/>
      <c r="C653"/>
      <c r="D653"/>
      <c r="E653"/>
    </row>
    <row r="654" spans="1:5" ht="12.75">
      <c r="A654"/>
      <c r="B654"/>
      <c r="C654"/>
      <c r="D654"/>
      <c r="E654"/>
    </row>
    <row r="655" spans="1:5" ht="12.75">
      <c r="A655"/>
      <c r="B655"/>
      <c r="C655"/>
      <c r="D655"/>
      <c r="E655"/>
    </row>
    <row r="656" spans="1:5" ht="12.75">
      <c r="A656"/>
      <c r="B656"/>
      <c r="C656"/>
      <c r="D656"/>
      <c r="E656"/>
    </row>
    <row r="657" spans="1:5" ht="12.75">
      <c r="A657"/>
      <c r="B657"/>
      <c r="C657"/>
      <c r="D657"/>
      <c r="E657"/>
    </row>
    <row r="658" spans="1:5" ht="12.75">
      <c r="A658"/>
      <c r="B658"/>
      <c r="C658"/>
      <c r="D658"/>
      <c r="E658"/>
    </row>
    <row r="659" spans="1:5" ht="12.75">
      <c r="A659"/>
      <c r="B659"/>
      <c r="C659"/>
      <c r="D659"/>
      <c r="E659"/>
    </row>
    <row r="660" spans="1:5" ht="12.75">
      <c r="A660"/>
      <c r="B660"/>
      <c r="C660"/>
      <c r="D660"/>
      <c r="E660"/>
    </row>
    <row r="661" spans="1:5" ht="12.75">
      <c r="A661"/>
      <c r="B661"/>
      <c r="C661"/>
      <c r="D661"/>
      <c r="E661"/>
    </row>
    <row r="662" spans="1:5" ht="12.75">
      <c r="A662"/>
      <c r="B662"/>
      <c r="C662"/>
      <c r="D662"/>
      <c r="E662"/>
    </row>
    <row r="663" spans="1:5" ht="12.75">
      <c r="A663"/>
      <c r="B663"/>
      <c r="C663"/>
      <c r="D663"/>
      <c r="E663"/>
    </row>
    <row r="664" spans="1:5" ht="12.75">
      <c r="A664"/>
      <c r="B664"/>
      <c r="C664"/>
      <c r="D664"/>
      <c r="E664"/>
    </row>
    <row r="665" spans="1:5" ht="12.75">
      <c r="A665"/>
      <c r="B665"/>
      <c r="C665"/>
      <c r="D665"/>
      <c r="E665"/>
    </row>
    <row r="666" spans="1:5" ht="12.75">
      <c r="A666"/>
      <c r="B666"/>
      <c r="C666"/>
      <c r="D666"/>
      <c r="E666"/>
    </row>
    <row r="667" spans="1:5" ht="12.75">
      <c r="A667"/>
      <c r="B667"/>
      <c r="C667"/>
      <c r="D667"/>
      <c r="E667"/>
    </row>
    <row r="668" spans="1:5" ht="12.75">
      <c r="A668"/>
      <c r="B668"/>
      <c r="C668"/>
      <c r="D668"/>
      <c r="E668"/>
    </row>
    <row r="669" spans="1:5" ht="12.75">
      <c r="A669"/>
      <c r="B669"/>
      <c r="C669"/>
      <c r="D669"/>
      <c r="E669"/>
    </row>
    <row r="670" spans="1:5" ht="12.75">
      <c r="A670"/>
      <c r="B670"/>
      <c r="C670"/>
      <c r="D670"/>
      <c r="E670"/>
    </row>
    <row r="671" spans="1:5" ht="12.75">
      <c r="A671"/>
      <c r="B671"/>
      <c r="C671"/>
      <c r="D671"/>
      <c r="E671"/>
    </row>
    <row r="672" spans="1:5" ht="12.75">
      <c r="A672"/>
      <c r="B672"/>
      <c r="C672"/>
      <c r="D672"/>
      <c r="E672"/>
    </row>
    <row r="673" spans="1:5" ht="12.75">
      <c r="A673"/>
      <c r="B673"/>
      <c r="C673"/>
      <c r="D673"/>
      <c r="E673"/>
    </row>
    <row r="674" spans="1:5" ht="12.75">
      <c r="A674"/>
      <c r="B674"/>
      <c r="C674"/>
      <c r="D674"/>
      <c r="E674"/>
    </row>
    <row r="675" spans="1:5" ht="12.75">
      <c r="A675"/>
      <c r="B675"/>
      <c r="C675"/>
      <c r="D675"/>
      <c r="E675"/>
    </row>
    <row r="676" spans="1:5" ht="12.75">
      <c r="A676"/>
      <c r="B676"/>
      <c r="C676"/>
      <c r="D676"/>
      <c r="E676"/>
    </row>
    <row r="677" spans="1:5" ht="12.75">
      <c r="A677"/>
      <c r="B677"/>
      <c r="C677"/>
      <c r="D677"/>
      <c r="E677"/>
    </row>
    <row r="678" spans="1:5" ht="12.75">
      <c r="A678"/>
      <c r="B678"/>
      <c r="C678"/>
      <c r="D678"/>
      <c r="E678"/>
    </row>
    <row r="679" spans="1:5" ht="12.75">
      <c r="A679"/>
      <c r="B679"/>
      <c r="C679"/>
      <c r="D679"/>
      <c r="E679"/>
    </row>
    <row r="680" spans="1:5" ht="12.75">
      <c r="A680"/>
      <c r="B680"/>
      <c r="C680"/>
      <c r="D680"/>
      <c r="E680"/>
    </row>
    <row r="681" spans="1:5" ht="12.75">
      <c r="A681"/>
      <c r="B681"/>
      <c r="C681"/>
      <c r="D681"/>
      <c r="E681"/>
    </row>
    <row r="682" spans="1:5" ht="12.75">
      <c r="A682"/>
      <c r="B682"/>
      <c r="C682"/>
      <c r="D682"/>
      <c r="E682"/>
    </row>
    <row r="683" spans="1:5" ht="12.75">
      <c r="A683"/>
      <c r="B683"/>
      <c r="C683"/>
      <c r="D683"/>
      <c r="E683"/>
    </row>
    <row r="684" spans="1:5" ht="12.75">
      <c r="A684"/>
      <c r="B684"/>
      <c r="C684"/>
      <c r="D684"/>
      <c r="E684"/>
    </row>
    <row r="685" spans="1:5" ht="12.75">
      <c r="A685"/>
      <c r="B685"/>
      <c r="C685"/>
      <c r="D685"/>
      <c r="E685"/>
    </row>
    <row r="686" spans="1:5" ht="12.75">
      <c r="A686"/>
      <c r="B686"/>
      <c r="C686"/>
      <c r="D686"/>
      <c r="E686"/>
    </row>
    <row r="687" spans="1:5" ht="12.75">
      <c r="A687"/>
      <c r="B687"/>
      <c r="C687"/>
      <c r="D687"/>
      <c r="E687"/>
    </row>
    <row r="688" spans="1:5" ht="12.75">
      <c r="A688"/>
      <c r="B688"/>
      <c r="C688"/>
      <c r="D688"/>
      <c r="E688"/>
    </row>
    <row r="689" spans="1:5" ht="12.75">
      <c r="A689"/>
      <c r="B689"/>
      <c r="C689"/>
      <c r="D689"/>
      <c r="E689"/>
    </row>
    <row r="690" spans="1:5" ht="12.75">
      <c r="A690"/>
      <c r="B690"/>
      <c r="C690"/>
      <c r="D690"/>
      <c r="E690"/>
    </row>
    <row r="691" spans="1:5" ht="12.75">
      <c r="A691"/>
      <c r="B691"/>
      <c r="C691"/>
      <c r="D691"/>
      <c r="E691"/>
    </row>
    <row r="692" spans="1:5" ht="12.75">
      <c r="A692"/>
      <c r="B692"/>
      <c r="C692"/>
      <c r="D692"/>
      <c r="E692"/>
    </row>
    <row r="693" spans="1:5" ht="12.75">
      <c r="A693"/>
      <c r="B693"/>
      <c r="C693"/>
      <c r="D693"/>
      <c r="E693"/>
    </row>
    <row r="694" spans="1:5" ht="12.75">
      <c r="A694"/>
      <c r="B694"/>
      <c r="C694"/>
      <c r="D694"/>
      <c r="E694"/>
    </row>
    <row r="695" spans="1:5" ht="12.75">
      <c r="A695"/>
      <c r="B695"/>
      <c r="C695"/>
      <c r="D695"/>
      <c r="E695"/>
    </row>
    <row r="696" spans="1:5" ht="12.75">
      <c r="A696"/>
      <c r="B696"/>
      <c r="C696"/>
      <c r="D696"/>
      <c r="E696"/>
    </row>
    <row r="697" spans="1:5" ht="12.75">
      <c r="A697"/>
      <c r="B697"/>
      <c r="C697"/>
      <c r="D697"/>
      <c r="E697"/>
    </row>
    <row r="698" spans="1:5" ht="12.75">
      <c r="A698"/>
      <c r="B698"/>
      <c r="C698"/>
      <c r="D698"/>
      <c r="E698"/>
    </row>
    <row r="699" spans="1:5" ht="12.75">
      <c r="A699"/>
      <c r="B699"/>
      <c r="C699"/>
      <c r="D699"/>
      <c r="E699"/>
    </row>
    <row r="700" spans="1:5" ht="12.75">
      <c r="A700"/>
      <c r="B700"/>
      <c r="C700"/>
      <c r="D700"/>
      <c r="E700"/>
    </row>
    <row r="701" spans="1:5" ht="12.75">
      <c r="A701"/>
      <c r="B701"/>
      <c r="C701"/>
      <c r="D701"/>
      <c r="E701"/>
    </row>
    <row r="702" spans="1:5" ht="12.75">
      <c r="A702"/>
      <c r="B702"/>
      <c r="C702"/>
      <c r="D702"/>
      <c r="E702"/>
    </row>
    <row r="703" spans="1:5" ht="12.75">
      <c r="A703"/>
      <c r="B703"/>
      <c r="C703"/>
      <c r="D703"/>
      <c r="E703"/>
    </row>
    <row r="704" spans="1:5" ht="12.75">
      <c r="A704"/>
      <c r="B704"/>
      <c r="C704"/>
      <c r="D704"/>
      <c r="E704"/>
    </row>
    <row r="705" spans="1:5" ht="12.75">
      <c r="A705"/>
      <c r="B705"/>
      <c r="C705"/>
      <c r="D705"/>
      <c r="E705"/>
    </row>
    <row r="706" spans="1:5" ht="12.75">
      <c r="A706"/>
      <c r="B706"/>
      <c r="C706"/>
      <c r="D706"/>
      <c r="E706"/>
    </row>
    <row r="707" spans="1:5" ht="12.75">
      <c r="A707"/>
      <c r="B707"/>
      <c r="C707"/>
      <c r="D707"/>
      <c r="E707"/>
    </row>
    <row r="708" spans="1:5" ht="12.75">
      <c r="A708"/>
      <c r="B708"/>
      <c r="C708"/>
      <c r="D708"/>
      <c r="E708"/>
    </row>
    <row r="709" spans="1:5" ht="12.75">
      <c r="A709"/>
      <c r="B709"/>
      <c r="C709"/>
      <c r="D709"/>
      <c r="E709"/>
    </row>
    <row r="710" spans="1:5" ht="12.75">
      <c r="A710"/>
      <c r="B710"/>
      <c r="C710"/>
      <c r="D710"/>
      <c r="E710"/>
    </row>
    <row r="711" spans="1:5" ht="12.75">
      <c r="A711"/>
      <c r="B711"/>
      <c r="C711"/>
      <c r="D711"/>
      <c r="E711"/>
    </row>
    <row r="712" spans="1:5" ht="12.75">
      <c r="A712"/>
      <c r="B712"/>
      <c r="C712"/>
      <c r="D712"/>
      <c r="E712"/>
    </row>
    <row r="713" spans="1:5" ht="12.75">
      <c r="A713"/>
      <c r="B713"/>
      <c r="C713"/>
      <c r="D713"/>
      <c r="E713"/>
    </row>
    <row r="714" spans="1:5" ht="12.75">
      <c r="A714"/>
      <c r="B714"/>
      <c r="C714"/>
      <c r="D714"/>
      <c r="E714"/>
    </row>
    <row r="715" spans="1:5" ht="12.75">
      <c r="A715"/>
      <c r="B715"/>
      <c r="C715"/>
      <c r="D715"/>
      <c r="E715"/>
    </row>
    <row r="716" spans="1:5" ht="12.75">
      <c r="A716"/>
      <c r="B716"/>
      <c r="C716"/>
      <c r="D716"/>
      <c r="E716"/>
    </row>
    <row r="717" spans="1:5" ht="12.75">
      <c r="A717"/>
      <c r="B717"/>
      <c r="C717"/>
      <c r="D717"/>
      <c r="E717"/>
    </row>
    <row r="718" spans="1:5" ht="12.75">
      <c r="A718"/>
      <c r="B718"/>
      <c r="C718"/>
      <c r="D718"/>
      <c r="E718"/>
    </row>
    <row r="719" spans="1:5" ht="12.75">
      <c r="A719"/>
      <c r="B719"/>
      <c r="C719"/>
      <c r="D719"/>
      <c r="E719"/>
    </row>
    <row r="720" spans="1:5" ht="12.75">
      <c r="A720"/>
      <c r="B720"/>
      <c r="C720"/>
      <c r="D720"/>
      <c r="E720"/>
    </row>
    <row r="721" spans="1:5" ht="12.75">
      <c r="A721"/>
      <c r="B721"/>
      <c r="C721"/>
      <c r="D721"/>
      <c r="E721"/>
    </row>
    <row r="722" spans="1:5" ht="12.75">
      <c r="A722"/>
      <c r="B722"/>
      <c r="C722"/>
      <c r="D722"/>
      <c r="E722"/>
    </row>
    <row r="723" spans="1:5" ht="12.75">
      <c r="A723"/>
      <c r="B723"/>
      <c r="C723"/>
      <c r="D723"/>
      <c r="E723"/>
    </row>
    <row r="724" spans="1:5" ht="12.75">
      <c r="A724"/>
      <c r="B724"/>
      <c r="C724"/>
      <c r="D724"/>
      <c r="E724"/>
    </row>
    <row r="725" spans="1:5" ht="12.75">
      <c r="A725"/>
      <c r="B725"/>
      <c r="C725"/>
      <c r="D725"/>
      <c r="E725"/>
    </row>
    <row r="726" spans="1:5" ht="12.75">
      <c r="A726"/>
      <c r="B726"/>
      <c r="C726"/>
      <c r="D726"/>
      <c r="E726"/>
    </row>
    <row r="727" spans="1:5" ht="12.75">
      <c r="A727"/>
      <c r="B727"/>
      <c r="C727"/>
      <c r="D727"/>
      <c r="E727"/>
    </row>
    <row r="728" spans="1:5" ht="12.75">
      <c r="A728"/>
      <c r="B728"/>
      <c r="C728"/>
      <c r="D728"/>
      <c r="E728"/>
    </row>
    <row r="729" spans="1:5" ht="12.75">
      <c r="A729"/>
      <c r="B729"/>
      <c r="C729"/>
      <c r="D729"/>
      <c r="E729"/>
    </row>
    <row r="730" spans="1:5" ht="12.75">
      <c r="A730"/>
      <c r="B730"/>
      <c r="C730"/>
      <c r="D730"/>
      <c r="E730"/>
    </row>
    <row r="731" spans="1:5" ht="12.75">
      <c r="A731"/>
      <c r="B731"/>
      <c r="C731"/>
      <c r="D731"/>
      <c r="E731"/>
    </row>
    <row r="732" spans="1:5" ht="12.75">
      <c r="A732"/>
      <c r="B732"/>
      <c r="C732"/>
      <c r="D732"/>
      <c r="E732"/>
    </row>
    <row r="733" spans="1:5" ht="12.75">
      <c r="A733"/>
      <c r="B733"/>
      <c r="C733"/>
      <c r="D733"/>
      <c r="E733"/>
    </row>
    <row r="734" spans="1:5" ht="12.75">
      <c r="A734"/>
      <c r="B734"/>
      <c r="C734"/>
      <c r="D734"/>
      <c r="E734"/>
    </row>
    <row r="735" spans="1:5" ht="12.75">
      <c r="A735"/>
      <c r="B735"/>
      <c r="C735"/>
      <c r="D735"/>
      <c r="E735"/>
    </row>
    <row r="736" spans="1:5" ht="12.75">
      <c r="A736"/>
      <c r="B736"/>
      <c r="C736"/>
      <c r="D736"/>
      <c r="E736"/>
    </row>
    <row r="737" spans="1:5" ht="12.75">
      <c r="A737"/>
      <c r="B737"/>
      <c r="C737"/>
      <c r="D737"/>
      <c r="E737"/>
    </row>
    <row r="738" spans="1:5" ht="12.75">
      <c r="A738"/>
      <c r="B738"/>
      <c r="C738"/>
      <c r="D738"/>
      <c r="E738"/>
    </row>
    <row r="739" spans="1:5" ht="12.75">
      <c r="A739"/>
      <c r="B739"/>
      <c r="C739"/>
      <c r="D739"/>
      <c r="E739"/>
    </row>
    <row r="740" spans="1:5" ht="12.75">
      <c r="A740"/>
      <c r="B740"/>
      <c r="C740"/>
      <c r="D740"/>
      <c r="E740"/>
    </row>
  </sheetData>
  <sheetProtection/>
  <mergeCells count="6">
    <mergeCell ref="A24:C24"/>
    <mergeCell ref="A2:E2"/>
    <mergeCell ref="A20:C20"/>
    <mergeCell ref="A21:C21"/>
    <mergeCell ref="A22:C22"/>
    <mergeCell ref="C3:E5"/>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C11" sqref="C11"/>
    </sheetView>
  </sheetViews>
  <sheetFormatPr defaultColWidth="9.140625" defaultRowHeight="12.75"/>
  <cols>
    <col min="1" max="1" width="5.7109375" style="169" customWidth="1"/>
    <col min="2" max="2" width="21.140625" style="170" bestFit="1" customWidth="1"/>
    <col min="3" max="3" width="13.8515625" style="171" customWidth="1"/>
    <col min="4" max="4" width="4.00390625" style="169" bestFit="1" customWidth="1"/>
    <col min="5" max="5" width="19.421875" style="170" bestFit="1" customWidth="1"/>
    <col min="6" max="6" width="11.140625" style="171" customWidth="1"/>
    <col min="7" max="7" width="9.140625" style="168" customWidth="1"/>
  </cols>
  <sheetData>
    <row r="1" spans="1:6" ht="28.5" customHeight="1">
      <c r="A1" s="256" t="s">
        <v>133</v>
      </c>
      <c r="B1" s="257"/>
      <c r="C1" s="257"/>
      <c r="D1" s="257"/>
      <c r="E1" s="257"/>
      <c r="F1" s="258"/>
    </row>
    <row r="2" spans="1:6" ht="28.5" customHeight="1" thickBot="1">
      <c r="A2" s="259" t="s">
        <v>134</v>
      </c>
      <c r="B2" s="260"/>
      <c r="C2" s="260"/>
      <c r="D2" s="260"/>
      <c r="E2" s="260"/>
      <c r="F2" s="261"/>
    </row>
    <row r="3" spans="1:6" ht="33.75" customHeight="1" thickBot="1">
      <c r="A3" s="172"/>
      <c r="B3" s="173" t="s">
        <v>135</v>
      </c>
      <c r="C3" s="174" t="s">
        <v>136</v>
      </c>
      <c r="D3" s="172"/>
      <c r="E3" s="173" t="s">
        <v>135</v>
      </c>
      <c r="F3" s="174" t="s">
        <v>136</v>
      </c>
    </row>
    <row r="4" spans="1:6" ht="12.75">
      <c r="A4" s="177">
        <v>1</v>
      </c>
      <c r="B4" s="178" t="s">
        <v>137</v>
      </c>
      <c r="C4" s="184">
        <v>0.926</v>
      </c>
      <c r="D4" s="179">
        <f>A62+1</f>
        <v>60</v>
      </c>
      <c r="E4" s="178" t="s">
        <v>253</v>
      </c>
      <c r="F4" s="187">
        <v>0.8760000000000001</v>
      </c>
    </row>
    <row r="5" spans="1:6" ht="12.75">
      <c r="A5" s="180">
        <f aca="true" t="shared" si="0" ref="A5:A62">A4+1</f>
        <v>2</v>
      </c>
      <c r="B5" s="176" t="s">
        <v>139</v>
      </c>
      <c r="C5" s="185">
        <v>1.285</v>
      </c>
      <c r="D5" s="175">
        <f>D4+1</f>
        <v>61</v>
      </c>
      <c r="E5" s="176" t="s">
        <v>138</v>
      </c>
      <c r="F5" s="188">
        <v>1.054</v>
      </c>
    </row>
    <row r="6" spans="1:6" ht="12.75">
      <c r="A6" s="180">
        <f t="shared" si="0"/>
        <v>3</v>
      </c>
      <c r="B6" s="176" t="s">
        <v>141</v>
      </c>
      <c r="C6" s="185">
        <v>0.938</v>
      </c>
      <c r="D6" s="175">
        <f aca="true" t="shared" si="1" ref="D6:D62">D5+1</f>
        <v>62</v>
      </c>
      <c r="E6" s="176" t="s">
        <v>140</v>
      </c>
      <c r="F6" s="188">
        <v>0.9460000000000001</v>
      </c>
    </row>
    <row r="7" spans="1:6" ht="12.75">
      <c r="A7" s="180">
        <f t="shared" si="0"/>
        <v>4</v>
      </c>
      <c r="B7" s="176" t="s">
        <v>143</v>
      </c>
      <c r="C7" s="185">
        <v>0.883</v>
      </c>
      <c r="D7" s="175">
        <f t="shared" si="1"/>
        <v>63</v>
      </c>
      <c r="E7" s="176" t="s">
        <v>142</v>
      </c>
      <c r="F7" s="188">
        <v>0.8660000000000001</v>
      </c>
    </row>
    <row r="8" spans="1:6" ht="12.75">
      <c r="A8" s="180">
        <f t="shared" si="0"/>
        <v>5</v>
      </c>
      <c r="B8" s="176" t="s">
        <v>145</v>
      </c>
      <c r="C8" s="185">
        <v>0.9490000000000001</v>
      </c>
      <c r="D8" s="175">
        <f t="shared" si="1"/>
        <v>64</v>
      </c>
      <c r="E8" s="176" t="s">
        <v>144</v>
      </c>
      <c r="F8" s="188">
        <v>0.898</v>
      </c>
    </row>
    <row r="9" spans="1:6" ht="12.75">
      <c r="A9" s="180">
        <f t="shared" si="0"/>
        <v>6</v>
      </c>
      <c r="B9" s="176" t="s">
        <v>147</v>
      </c>
      <c r="C9" s="185">
        <v>0.7060000000000001</v>
      </c>
      <c r="D9" s="175">
        <f t="shared" si="1"/>
        <v>65</v>
      </c>
      <c r="E9" s="176" t="s">
        <v>146</v>
      </c>
      <c r="F9" s="188">
        <v>0.86</v>
      </c>
    </row>
    <row r="10" spans="1:6" ht="12.75">
      <c r="A10" s="180">
        <f t="shared" si="0"/>
        <v>7</v>
      </c>
      <c r="B10" s="176" t="s">
        <v>149</v>
      </c>
      <c r="C10" s="185">
        <v>0.9860000000000001</v>
      </c>
      <c r="D10" s="175">
        <f t="shared" si="1"/>
        <v>66</v>
      </c>
      <c r="E10" s="176" t="s">
        <v>148</v>
      </c>
      <c r="F10" s="188">
        <v>0.9</v>
      </c>
    </row>
    <row r="11" spans="1:6" ht="12.75">
      <c r="A11" s="180">
        <f t="shared" si="0"/>
        <v>8</v>
      </c>
      <c r="B11" s="176" t="s">
        <v>272</v>
      </c>
      <c r="C11" s="185">
        <v>0.953</v>
      </c>
      <c r="D11" s="175">
        <f t="shared" si="1"/>
        <v>67</v>
      </c>
      <c r="E11" s="176" t="s">
        <v>150</v>
      </c>
      <c r="F11" s="188">
        <v>1.102</v>
      </c>
    </row>
    <row r="12" spans="1:6" ht="12.75">
      <c r="A12" s="180">
        <f t="shared" si="0"/>
        <v>9</v>
      </c>
      <c r="B12" s="176" t="s">
        <v>152</v>
      </c>
      <c r="C12" s="185">
        <v>0.865</v>
      </c>
      <c r="D12" s="175">
        <f t="shared" si="1"/>
        <v>68</v>
      </c>
      <c r="E12" s="176" t="s">
        <v>151</v>
      </c>
      <c r="F12" s="188">
        <v>0.897</v>
      </c>
    </row>
    <row r="13" spans="1:6" ht="12.75">
      <c r="A13" s="180">
        <f t="shared" si="0"/>
        <v>10</v>
      </c>
      <c r="B13" s="176" t="s">
        <v>154</v>
      </c>
      <c r="C13" s="185">
        <v>0.7</v>
      </c>
      <c r="D13" s="175">
        <f t="shared" si="1"/>
        <v>69</v>
      </c>
      <c r="E13" s="176" t="s">
        <v>153</v>
      </c>
      <c r="F13" s="188">
        <v>1.125</v>
      </c>
    </row>
    <row r="14" spans="1:6" ht="12.75">
      <c r="A14" s="180">
        <f t="shared" si="0"/>
        <v>11</v>
      </c>
      <c r="B14" s="176" t="s">
        <v>156</v>
      </c>
      <c r="C14" s="185">
        <v>0.848</v>
      </c>
      <c r="D14" s="175">
        <f t="shared" si="1"/>
        <v>70</v>
      </c>
      <c r="E14" s="176" t="s">
        <v>155</v>
      </c>
      <c r="F14" s="188">
        <v>0.8590000000000001</v>
      </c>
    </row>
    <row r="15" spans="1:6" ht="12.75">
      <c r="A15" s="180">
        <f t="shared" si="0"/>
        <v>12</v>
      </c>
      <c r="B15" s="176" t="s">
        <v>158</v>
      </c>
      <c r="C15" s="185">
        <v>0.858</v>
      </c>
      <c r="D15" s="175">
        <f t="shared" si="1"/>
        <v>71</v>
      </c>
      <c r="E15" s="176" t="s">
        <v>157</v>
      </c>
      <c r="F15" s="188">
        <v>0.9740000000000001</v>
      </c>
    </row>
    <row r="16" spans="1:6" ht="12.75">
      <c r="A16" s="180">
        <f t="shared" si="0"/>
        <v>13</v>
      </c>
      <c r="B16" s="176" t="s">
        <v>160</v>
      </c>
      <c r="C16" s="185">
        <v>0.847</v>
      </c>
      <c r="D16" s="175">
        <f t="shared" si="1"/>
        <v>72</v>
      </c>
      <c r="E16" s="176" t="s">
        <v>159</v>
      </c>
      <c r="F16" s="188">
        <v>0.9420000000000001</v>
      </c>
    </row>
    <row r="17" spans="1:6" ht="12.75">
      <c r="A17" s="180">
        <f t="shared" si="0"/>
        <v>14</v>
      </c>
      <c r="B17" s="176" t="s">
        <v>162</v>
      </c>
      <c r="C17" s="185">
        <v>0.865</v>
      </c>
      <c r="D17" s="175">
        <f t="shared" si="1"/>
        <v>73</v>
      </c>
      <c r="E17" s="176" t="s">
        <v>161</v>
      </c>
      <c r="F17" s="188">
        <v>0.877</v>
      </c>
    </row>
    <row r="18" spans="1:6" ht="12.75">
      <c r="A18" s="180">
        <f t="shared" si="0"/>
        <v>15</v>
      </c>
      <c r="B18" s="176" t="s">
        <v>164</v>
      </c>
      <c r="C18" s="185">
        <v>0.8510000000000001</v>
      </c>
      <c r="D18" s="175">
        <f t="shared" si="1"/>
        <v>74</v>
      </c>
      <c r="E18" s="176" t="s">
        <v>163</v>
      </c>
      <c r="F18" s="188">
        <v>0.895</v>
      </c>
    </row>
    <row r="19" spans="1:6" ht="12.75">
      <c r="A19" s="180">
        <f t="shared" si="0"/>
        <v>16</v>
      </c>
      <c r="B19" s="176" t="s">
        <v>166</v>
      </c>
      <c r="C19" s="185">
        <v>0.879</v>
      </c>
      <c r="D19" s="175">
        <f t="shared" si="1"/>
        <v>75</v>
      </c>
      <c r="E19" s="176" t="s">
        <v>165</v>
      </c>
      <c r="F19" s="188">
        <v>0.8910000000000001</v>
      </c>
    </row>
    <row r="20" spans="1:6" ht="12.75">
      <c r="A20" s="180">
        <f t="shared" si="0"/>
        <v>17</v>
      </c>
      <c r="B20" s="176" t="s">
        <v>168</v>
      </c>
      <c r="C20" s="185">
        <v>0.892</v>
      </c>
      <c r="D20" s="175">
        <f t="shared" si="1"/>
        <v>76</v>
      </c>
      <c r="E20" s="176" t="s">
        <v>167</v>
      </c>
      <c r="F20" s="188">
        <v>0.879</v>
      </c>
    </row>
    <row r="21" spans="1:6" ht="12.75">
      <c r="A21" s="180">
        <f t="shared" si="0"/>
        <v>18</v>
      </c>
      <c r="B21" s="176" t="s">
        <v>170</v>
      </c>
      <c r="C21" s="185">
        <v>1.028</v>
      </c>
      <c r="D21" s="175">
        <f t="shared" si="1"/>
        <v>77</v>
      </c>
      <c r="E21" s="176" t="s">
        <v>169</v>
      </c>
      <c r="F21" s="188">
        <v>0.9510000000000001</v>
      </c>
    </row>
    <row r="22" spans="1:6" ht="12.75">
      <c r="A22" s="180">
        <f t="shared" si="0"/>
        <v>19</v>
      </c>
      <c r="B22" s="176" t="s">
        <v>172</v>
      </c>
      <c r="C22" s="185">
        <v>0.833</v>
      </c>
      <c r="D22" s="175">
        <f t="shared" si="1"/>
        <v>78</v>
      </c>
      <c r="E22" s="176" t="s">
        <v>171</v>
      </c>
      <c r="F22" s="188">
        <v>0.9490000000000001</v>
      </c>
    </row>
    <row r="23" spans="1:6" ht="12.75">
      <c r="A23" s="180">
        <f t="shared" si="0"/>
        <v>20</v>
      </c>
      <c r="B23" s="176" t="s">
        <v>174</v>
      </c>
      <c r="C23" s="185">
        <v>0.975</v>
      </c>
      <c r="D23" s="175">
        <f t="shared" si="1"/>
        <v>79</v>
      </c>
      <c r="E23" s="176" t="s">
        <v>173</v>
      </c>
      <c r="F23" s="188">
        <v>0.9279999999999999</v>
      </c>
    </row>
    <row r="24" spans="1:6" ht="12.75">
      <c r="A24" s="180">
        <f t="shared" si="0"/>
        <v>21</v>
      </c>
      <c r="B24" s="176" t="s">
        <v>176</v>
      </c>
      <c r="C24" s="185">
        <v>0.919</v>
      </c>
      <c r="D24" s="175">
        <f t="shared" si="1"/>
        <v>80</v>
      </c>
      <c r="E24" s="176" t="s">
        <v>175</v>
      </c>
      <c r="F24" s="188">
        <v>0.86</v>
      </c>
    </row>
    <row r="25" spans="1:6" ht="12.75">
      <c r="A25" s="180">
        <f t="shared" si="0"/>
        <v>22</v>
      </c>
      <c r="B25" s="176" t="s">
        <v>178</v>
      </c>
      <c r="C25" s="185">
        <v>0.9470000000000001</v>
      </c>
      <c r="D25" s="175">
        <f t="shared" si="1"/>
        <v>81</v>
      </c>
      <c r="E25" s="176" t="s">
        <v>177</v>
      </c>
      <c r="F25" s="188">
        <v>0.926</v>
      </c>
    </row>
    <row r="26" spans="1:6" ht="12.75">
      <c r="A26" s="180">
        <f t="shared" si="0"/>
        <v>23</v>
      </c>
      <c r="B26" s="176" t="s">
        <v>180</v>
      </c>
      <c r="C26" s="185">
        <v>1.068</v>
      </c>
      <c r="D26" s="175">
        <f t="shared" si="1"/>
        <v>82</v>
      </c>
      <c r="E26" s="176" t="s">
        <v>179</v>
      </c>
      <c r="F26" s="188">
        <v>0.938</v>
      </c>
    </row>
    <row r="27" spans="1:6" ht="12.75">
      <c r="A27" s="180">
        <f t="shared" si="0"/>
        <v>24</v>
      </c>
      <c r="B27" s="176" t="s">
        <v>182</v>
      </c>
      <c r="C27" s="185">
        <v>0.9960000000000001</v>
      </c>
      <c r="D27" s="175">
        <f t="shared" si="1"/>
        <v>83</v>
      </c>
      <c r="E27" s="176" t="s">
        <v>181</v>
      </c>
      <c r="F27" s="188">
        <v>0.8610000000000001</v>
      </c>
    </row>
    <row r="28" spans="1:6" ht="12.75">
      <c r="A28" s="180">
        <f t="shared" si="0"/>
        <v>25</v>
      </c>
      <c r="B28" s="176" t="s">
        <v>184</v>
      </c>
      <c r="C28" s="185">
        <v>0.943</v>
      </c>
      <c r="D28" s="175">
        <f t="shared" si="1"/>
        <v>84</v>
      </c>
      <c r="E28" s="176" t="s">
        <v>183</v>
      </c>
      <c r="F28" s="188">
        <v>0.929</v>
      </c>
    </row>
    <row r="29" spans="1:6" ht="12.75">
      <c r="A29" s="180">
        <f t="shared" si="0"/>
        <v>26</v>
      </c>
      <c r="B29" s="176" t="s">
        <v>186</v>
      </c>
      <c r="C29" s="185">
        <v>0.879</v>
      </c>
      <c r="D29" s="175">
        <f t="shared" si="1"/>
        <v>85</v>
      </c>
      <c r="E29" s="176" t="s">
        <v>185</v>
      </c>
      <c r="F29" s="188">
        <v>0.915</v>
      </c>
    </row>
    <row r="30" spans="1:6" ht="12.75">
      <c r="A30" s="180">
        <f t="shared" si="0"/>
        <v>27</v>
      </c>
      <c r="B30" s="176" t="s">
        <v>188</v>
      </c>
      <c r="C30" s="185">
        <v>1.014</v>
      </c>
      <c r="D30" s="175">
        <f t="shared" si="1"/>
        <v>86</v>
      </c>
      <c r="E30" s="176" t="s">
        <v>187</v>
      </c>
      <c r="F30" s="188">
        <v>1.069</v>
      </c>
    </row>
    <row r="31" spans="1:6" ht="12.75">
      <c r="A31" s="180">
        <f t="shared" si="0"/>
        <v>28</v>
      </c>
      <c r="B31" s="176" t="s">
        <v>190</v>
      </c>
      <c r="C31" s="185">
        <v>0.912</v>
      </c>
      <c r="D31" s="175">
        <f t="shared" si="1"/>
        <v>87</v>
      </c>
      <c r="E31" s="176" t="s">
        <v>189</v>
      </c>
      <c r="F31" s="188">
        <v>0.982</v>
      </c>
    </row>
    <row r="32" spans="1:6" ht="12.75">
      <c r="A32" s="180">
        <f t="shared" si="0"/>
        <v>29</v>
      </c>
      <c r="B32" s="176" t="s">
        <v>192</v>
      </c>
      <c r="C32" s="185">
        <v>0.9660000000000001</v>
      </c>
      <c r="D32" s="175">
        <f t="shared" si="1"/>
        <v>88</v>
      </c>
      <c r="E32" s="176" t="s">
        <v>191</v>
      </c>
      <c r="F32" s="188">
        <v>0.8590000000000001</v>
      </c>
    </row>
    <row r="33" spans="1:6" ht="12.75">
      <c r="A33" s="180">
        <f t="shared" si="0"/>
        <v>30</v>
      </c>
      <c r="B33" s="176" t="s">
        <v>194</v>
      </c>
      <c r="C33" s="185">
        <v>1.084</v>
      </c>
      <c r="D33" s="175">
        <f t="shared" si="1"/>
        <v>89</v>
      </c>
      <c r="E33" s="176" t="s">
        <v>193</v>
      </c>
      <c r="F33" s="188">
        <v>0.8490000000000001</v>
      </c>
    </row>
    <row r="34" spans="1:6" ht="12.75">
      <c r="A34" s="180">
        <f t="shared" si="0"/>
        <v>31</v>
      </c>
      <c r="B34" s="176" t="s">
        <v>196</v>
      </c>
      <c r="C34" s="185">
        <v>0.9510000000000001</v>
      </c>
      <c r="D34" s="175">
        <f t="shared" si="1"/>
        <v>90</v>
      </c>
      <c r="E34" s="176" t="s">
        <v>195</v>
      </c>
      <c r="F34" s="188">
        <v>0.99</v>
      </c>
    </row>
    <row r="35" spans="1:6" ht="12.75">
      <c r="A35" s="180">
        <f t="shared" si="0"/>
        <v>32</v>
      </c>
      <c r="B35" s="176" t="s">
        <v>198</v>
      </c>
      <c r="C35" s="185">
        <v>1.008</v>
      </c>
      <c r="D35" s="175">
        <f t="shared" si="1"/>
        <v>91</v>
      </c>
      <c r="E35" s="176" t="s">
        <v>197</v>
      </c>
      <c r="F35" s="188">
        <v>1.057</v>
      </c>
    </row>
    <row r="36" spans="1:6" ht="12.75">
      <c r="A36" s="180">
        <f t="shared" si="0"/>
        <v>33</v>
      </c>
      <c r="B36" s="176" t="s">
        <v>200</v>
      </c>
      <c r="C36" s="185">
        <v>0.985</v>
      </c>
      <c r="D36" s="175">
        <f t="shared" si="1"/>
        <v>92</v>
      </c>
      <c r="E36" s="176" t="s">
        <v>199</v>
      </c>
      <c r="F36" s="188">
        <v>0.728</v>
      </c>
    </row>
    <row r="37" spans="1:6" ht="12.75">
      <c r="A37" s="180">
        <f t="shared" si="0"/>
        <v>34</v>
      </c>
      <c r="B37" s="176" t="s">
        <v>202</v>
      </c>
      <c r="C37" s="185">
        <v>0.907</v>
      </c>
      <c r="D37" s="175">
        <f t="shared" si="1"/>
        <v>93</v>
      </c>
      <c r="E37" s="176" t="s">
        <v>201</v>
      </c>
      <c r="F37" s="188">
        <v>0.927</v>
      </c>
    </row>
    <row r="38" spans="1:6" ht="12.75">
      <c r="A38" s="180">
        <f t="shared" si="0"/>
        <v>35</v>
      </c>
      <c r="B38" s="176" t="s">
        <v>204</v>
      </c>
      <c r="C38" s="185">
        <v>1.111</v>
      </c>
      <c r="D38" s="175">
        <f t="shared" si="1"/>
        <v>94</v>
      </c>
      <c r="E38" s="176" t="s">
        <v>203</v>
      </c>
      <c r="F38" s="188">
        <v>0.889</v>
      </c>
    </row>
    <row r="39" spans="1:6" ht="12.75">
      <c r="A39" s="180">
        <f t="shared" si="0"/>
        <v>36</v>
      </c>
      <c r="B39" s="176" t="s">
        <v>206</v>
      </c>
      <c r="C39" s="185">
        <v>1.104</v>
      </c>
      <c r="D39" s="175">
        <f t="shared" si="1"/>
        <v>95</v>
      </c>
      <c r="E39" s="176" t="s">
        <v>205</v>
      </c>
      <c r="F39" s="188">
        <v>1.085</v>
      </c>
    </row>
    <row r="40" spans="1:6" ht="12.75">
      <c r="A40" s="180">
        <f t="shared" si="0"/>
        <v>37</v>
      </c>
      <c r="B40" s="176" t="s">
        <v>208</v>
      </c>
      <c r="C40" s="185">
        <v>0.95</v>
      </c>
      <c r="D40" s="175">
        <f t="shared" si="1"/>
        <v>96</v>
      </c>
      <c r="E40" s="176" t="s">
        <v>207</v>
      </c>
      <c r="F40" s="188">
        <v>1.0510000000000002</v>
      </c>
    </row>
    <row r="41" spans="1:6" ht="12.75">
      <c r="A41" s="180">
        <f t="shared" si="0"/>
        <v>38</v>
      </c>
      <c r="B41" s="176" t="s">
        <v>210</v>
      </c>
      <c r="C41" s="185">
        <v>0.8140000000000001</v>
      </c>
      <c r="D41" s="175">
        <f t="shared" si="1"/>
        <v>97</v>
      </c>
      <c r="E41" s="176" t="s">
        <v>209</v>
      </c>
      <c r="F41" s="188">
        <v>1.187</v>
      </c>
    </row>
    <row r="42" spans="1:6" ht="12.75">
      <c r="A42" s="180">
        <f t="shared" si="0"/>
        <v>39</v>
      </c>
      <c r="B42" s="176" t="s">
        <v>212</v>
      </c>
      <c r="C42" s="185">
        <v>0.8910000000000001</v>
      </c>
      <c r="D42" s="175">
        <f t="shared" si="1"/>
        <v>98</v>
      </c>
      <c r="E42" s="176" t="s">
        <v>211</v>
      </c>
      <c r="F42" s="188">
        <v>0.8610000000000001</v>
      </c>
    </row>
    <row r="43" spans="1:6" ht="12.75">
      <c r="A43" s="180">
        <f t="shared" si="0"/>
        <v>40</v>
      </c>
      <c r="B43" s="176" t="s">
        <v>214</v>
      </c>
      <c r="C43" s="185">
        <v>1.036</v>
      </c>
      <c r="D43" s="175">
        <f t="shared" si="1"/>
        <v>99</v>
      </c>
      <c r="E43" s="176" t="s">
        <v>213</v>
      </c>
      <c r="F43" s="188">
        <v>0.921</v>
      </c>
    </row>
    <row r="44" spans="1:6" ht="12.75">
      <c r="A44" s="180">
        <f t="shared" si="0"/>
        <v>41</v>
      </c>
      <c r="B44" s="176" t="s">
        <v>216</v>
      </c>
      <c r="C44" s="185">
        <v>1.0190000000000001</v>
      </c>
      <c r="D44" s="175">
        <f t="shared" si="1"/>
        <v>100</v>
      </c>
      <c r="E44" s="176" t="s">
        <v>215</v>
      </c>
      <c r="F44" s="188">
        <v>1.111</v>
      </c>
    </row>
    <row r="45" spans="1:6" ht="12.75">
      <c r="A45" s="180">
        <f t="shared" si="0"/>
        <v>42</v>
      </c>
      <c r="B45" s="176" t="s">
        <v>218</v>
      </c>
      <c r="C45" s="185">
        <v>0.915</v>
      </c>
      <c r="D45" s="175">
        <f t="shared" si="1"/>
        <v>101</v>
      </c>
      <c r="E45" s="176" t="s">
        <v>217</v>
      </c>
      <c r="F45" s="188">
        <v>1.022</v>
      </c>
    </row>
    <row r="46" spans="1:6" ht="12.75">
      <c r="A46" s="180">
        <f t="shared" si="0"/>
        <v>43</v>
      </c>
      <c r="B46" s="176" t="s">
        <v>220</v>
      </c>
      <c r="C46" s="185">
        <v>0.8810000000000001</v>
      </c>
      <c r="D46" s="175">
        <f t="shared" si="1"/>
        <v>102</v>
      </c>
      <c r="E46" s="176" t="s">
        <v>219</v>
      </c>
      <c r="F46" s="188">
        <v>1.092</v>
      </c>
    </row>
    <row r="47" spans="1:6" ht="12.75">
      <c r="A47" s="180">
        <f t="shared" si="0"/>
        <v>44</v>
      </c>
      <c r="B47" s="176" t="s">
        <v>222</v>
      </c>
      <c r="C47" s="185">
        <v>0.88</v>
      </c>
      <c r="D47" s="175">
        <f t="shared" si="1"/>
        <v>103</v>
      </c>
      <c r="E47" s="176" t="s">
        <v>221</v>
      </c>
      <c r="F47" s="188">
        <v>0.9570000000000001</v>
      </c>
    </row>
    <row r="48" spans="1:6" ht="12.75">
      <c r="A48" s="180">
        <f t="shared" si="0"/>
        <v>45</v>
      </c>
      <c r="B48" s="176" t="s">
        <v>224</v>
      </c>
      <c r="C48" s="185">
        <v>0.917</v>
      </c>
      <c r="D48" s="175">
        <f t="shared" si="1"/>
        <v>104</v>
      </c>
      <c r="E48" s="176" t="s">
        <v>223</v>
      </c>
      <c r="F48" s="188">
        <v>1.002</v>
      </c>
    </row>
    <row r="49" spans="1:6" ht="12.75">
      <c r="A49" s="180">
        <f t="shared" si="0"/>
        <v>46</v>
      </c>
      <c r="B49" s="176" t="s">
        <v>226</v>
      </c>
      <c r="C49" s="185">
        <v>0.96</v>
      </c>
      <c r="D49" s="175">
        <f t="shared" si="1"/>
        <v>105</v>
      </c>
      <c r="E49" s="176" t="s">
        <v>225</v>
      </c>
      <c r="F49" s="188">
        <v>0.884</v>
      </c>
    </row>
    <row r="50" spans="1:6" ht="12.75">
      <c r="A50" s="180">
        <f t="shared" si="0"/>
        <v>47</v>
      </c>
      <c r="B50" s="176" t="s">
        <v>228</v>
      </c>
      <c r="C50" s="185">
        <v>0.914</v>
      </c>
      <c r="D50" s="175">
        <f t="shared" si="1"/>
        <v>106</v>
      </c>
      <c r="E50" s="176" t="s">
        <v>227</v>
      </c>
      <c r="F50" s="188">
        <v>0.9810000000000001</v>
      </c>
    </row>
    <row r="51" spans="1:6" ht="12.75">
      <c r="A51" s="180">
        <f t="shared" si="0"/>
        <v>48</v>
      </c>
      <c r="B51" s="176" t="s">
        <v>230</v>
      </c>
      <c r="C51" s="185">
        <v>0.978</v>
      </c>
      <c r="D51" s="175">
        <f t="shared" si="1"/>
        <v>107</v>
      </c>
      <c r="E51" s="176" t="s">
        <v>229</v>
      </c>
      <c r="F51" s="188">
        <v>0.9590000000000001</v>
      </c>
    </row>
    <row r="52" spans="1:6" ht="12.75">
      <c r="A52" s="180">
        <f t="shared" si="0"/>
        <v>49</v>
      </c>
      <c r="B52" s="176" t="s">
        <v>232</v>
      </c>
      <c r="C52" s="185">
        <v>1.03</v>
      </c>
      <c r="D52" s="175">
        <f t="shared" si="1"/>
        <v>108</v>
      </c>
      <c r="E52" s="176" t="s">
        <v>231</v>
      </c>
      <c r="F52" s="188">
        <v>0.8960000000000001</v>
      </c>
    </row>
    <row r="53" spans="1:6" ht="12.75">
      <c r="A53" s="180">
        <f t="shared" si="0"/>
        <v>50</v>
      </c>
      <c r="B53" s="176" t="s">
        <v>234</v>
      </c>
      <c r="C53" s="185">
        <v>0.897</v>
      </c>
      <c r="D53" s="175">
        <f t="shared" si="1"/>
        <v>109</v>
      </c>
      <c r="E53" s="176" t="s">
        <v>233</v>
      </c>
      <c r="F53" s="188">
        <v>1.18</v>
      </c>
    </row>
    <row r="54" spans="1:6" ht="12.75">
      <c r="A54" s="180">
        <f t="shared" si="0"/>
        <v>51</v>
      </c>
      <c r="B54" s="176" t="s">
        <v>236</v>
      </c>
      <c r="C54" s="185">
        <v>0.917</v>
      </c>
      <c r="D54" s="175">
        <f t="shared" si="1"/>
        <v>110</v>
      </c>
      <c r="E54" s="176" t="s">
        <v>235</v>
      </c>
      <c r="F54" s="188">
        <v>0.911</v>
      </c>
    </row>
    <row r="55" spans="1:6" ht="12.75">
      <c r="A55" s="180">
        <f t="shared" si="0"/>
        <v>52</v>
      </c>
      <c r="B55" s="176" t="s">
        <v>238</v>
      </c>
      <c r="C55" s="185">
        <v>0.9079999999999999</v>
      </c>
      <c r="D55" s="175">
        <f t="shared" si="1"/>
        <v>111</v>
      </c>
      <c r="E55" s="176" t="s">
        <v>237</v>
      </c>
      <c r="F55" s="188">
        <v>0.9640000000000001</v>
      </c>
    </row>
    <row r="56" spans="1:6" ht="12.75">
      <c r="A56" s="180">
        <f t="shared" si="0"/>
        <v>53</v>
      </c>
      <c r="B56" s="176" t="s">
        <v>240</v>
      </c>
      <c r="C56" s="185">
        <v>0.985</v>
      </c>
      <c r="D56" s="175">
        <f t="shared" si="1"/>
        <v>112</v>
      </c>
      <c r="E56" s="176" t="s">
        <v>239</v>
      </c>
      <c r="F56" s="188">
        <v>0.9060000000000001</v>
      </c>
    </row>
    <row r="57" spans="1:6" ht="12.75">
      <c r="A57" s="180">
        <f t="shared" si="0"/>
        <v>54</v>
      </c>
      <c r="B57" s="176" t="s">
        <v>242</v>
      </c>
      <c r="C57" s="185">
        <v>1.075</v>
      </c>
      <c r="D57" s="175">
        <f t="shared" si="1"/>
        <v>113</v>
      </c>
      <c r="E57" s="176" t="s">
        <v>241</v>
      </c>
      <c r="F57" s="188">
        <v>0.9520000000000001</v>
      </c>
    </row>
    <row r="58" spans="1:6" ht="12.75">
      <c r="A58" s="180">
        <f t="shared" si="0"/>
        <v>55</v>
      </c>
      <c r="B58" s="176" t="s">
        <v>244</v>
      </c>
      <c r="C58" s="185">
        <v>0.9329999999999999</v>
      </c>
      <c r="D58" s="175">
        <f t="shared" si="1"/>
        <v>114</v>
      </c>
      <c r="E58" s="176" t="s">
        <v>243</v>
      </c>
      <c r="F58" s="188">
        <v>1.048</v>
      </c>
    </row>
    <row r="59" spans="1:6" ht="12.75">
      <c r="A59" s="180">
        <f t="shared" si="0"/>
        <v>56</v>
      </c>
      <c r="B59" s="176" t="s">
        <v>246</v>
      </c>
      <c r="C59" s="185">
        <v>1.032</v>
      </c>
      <c r="D59" s="175">
        <f t="shared" si="1"/>
        <v>115</v>
      </c>
      <c r="E59" s="176" t="s">
        <v>245</v>
      </c>
      <c r="F59" s="188">
        <v>0.858</v>
      </c>
    </row>
    <row r="60" spans="1:6" ht="12.75">
      <c r="A60" s="180">
        <f t="shared" si="0"/>
        <v>57</v>
      </c>
      <c r="B60" s="176" t="s">
        <v>248</v>
      </c>
      <c r="C60" s="185">
        <v>1.075</v>
      </c>
      <c r="D60" s="175">
        <f t="shared" si="1"/>
        <v>116</v>
      </c>
      <c r="E60" s="176" t="s">
        <v>247</v>
      </c>
      <c r="F60" s="188">
        <v>0.9470000000000001</v>
      </c>
    </row>
    <row r="61" spans="1:6" ht="12.75">
      <c r="A61" s="180">
        <f t="shared" si="0"/>
        <v>58</v>
      </c>
      <c r="B61" s="176" t="s">
        <v>250</v>
      </c>
      <c r="C61" s="185">
        <v>1.038</v>
      </c>
      <c r="D61" s="175">
        <f t="shared" si="1"/>
        <v>117</v>
      </c>
      <c r="E61" s="176" t="s">
        <v>249</v>
      </c>
      <c r="F61" s="188">
        <v>1.008</v>
      </c>
    </row>
    <row r="62" spans="1:6" ht="13.5" thickBot="1">
      <c r="A62" s="181">
        <f t="shared" si="0"/>
        <v>59</v>
      </c>
      <c r="B62" s="182" t="s">
        <v>252</v>
      </c>
      <c r="C62" s="186">
        <v>0.929</v>
      </c>
      <c r="D62" s="183">
        <f t="shared" si="1"/>
        <v>118</v>
      </c>
      <c r="E62" s="182" t="s">
        <v>251</v>
      </c>
      <c r="F62" s="189">
        <v>1.0210000000000001</v>
      </c>
    </row>
    <row r="63" ht="12.75">
      <c r="D63" s="169" t="s">
        <v>17</v>
      </c>
    </row>
  </sheetData>
  <sheetProtection/>
  <mergeCells count="2">
    <mergeCell ref="A1:F1"/>
    <mergeCell ref="A2:F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PRH Change Notice 04-06</dc:title>
  <dc:subject>Staff Compensation Supplement</dc:subject>
  <dc:creator>Shatica Owens</dc:creator>
  <cp:keywords/>
  <dc:description/>
  <cp:lastModifiedBy>Shatica Owens</cp:lastModifiedBy>
  <cp:lastPrinted>2003-07-14T14:31:40Z</cp:lastPrinted>
  <dcterms:created xsi:type="dcterms:W3CDTF">2003-07-10T17:09:26Z</dcterms:created>
  <dcterms:modified xsi:type="dcterms:W3CDTF">2021-08-02T20:18:31Z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13899896</vt:i4>
  </property>
  <property fmtid="{D5CDD505-2E9C-101B-9397-08002B2CF9AE}" pid="3" name="_EmailSubject">
    <vt:lpwstr>PRH CN</vt:lpwstr>
  </property>
  <property fmtid="{D5CDD505-2E9C-101B-9397-08002B2CF9AE}" pid="4" name="_AuthorEmail">
    <vt:lpwstr>Darden.Sandra@dol.gov</vt:lpwstr>
  </property>
  <property fmtid="{D5CDD505-2E9C-101B-9397-08002B2CF9AE}" pid="5" name="_AuthorEmailDisplayName">
    <vt:lpwstr>Darden, Sandra - ETA</vt:lpwstr>
  </property>
  <property fmtid="{D5CDD505-2E9C-101B-9397-08002B2CF9AE}" pid="6" name="_PreviousAdHocReviewCycleID">
    <vt:i4>738546589</vt:i4>
  </property>
  <property fmtid="{D5CDD505-2E9C-101B-9397-08002B2CF9AE}" pid="7" name="ContentType">
    <vt:lpwstr>Document</vt:lpwstr>
  </property>
  <property fmtid="{D5CDD505-2E9C-101B-9397-08002B2CF9AE}" pid="8" name="Attachment">
    <vt:lpwstr>A</vt:lpwstr>
  </property>
  <property fmtid="{D5CDD505-2E9C-101B-9397-08002B2CF9AE}" pid="9" name="_DCDateCreated">
    <vt:lpwstr>2004-10-01T00:00:00Z</vt:lpwstr>
  </property>
  <property fmtid="{D5CDD505-2E9C-101B-9397-08002B2CF9AE}" pid="10" name="_ReviewingToolsShownOnce">
    <vt:lpwstr/>
  </property>
  <property fmtid="{D5CDD505-2E9C-101B-9397-08002B2CF9AE}" pid="11" name="_dlc_DocId">
    <vt:lpwstr>UVD377XXDEFT-1757366886-906</vt:lpwstr>
  </property>
  <property fmtid="{D5CDD505-2E9C-101B-9397-08002B2CF9AE}" pid="12" name="_dlc_DocIdItemGuid">
    <vt:lpwstr>4843b0ef-65ed-4c93-957e-f7132f3248c6</vt:lpwstr>
  </property>
  <property fmtid="{D5CDD505-2E9C-101B-9397-08002B2CF9AE}" pid="13" name="_dlc_DocIdUrl">
    <vt:lpwstr>https://prh.jobcorps.gov/PRH Change Notices/_layouts/15/DocIdRedir.aspx?ID=UVD377XXDEFT-1757366886-906, UVD377XXDEFT-1757366886-906</vt:lpwstr>
  </property>
</Properties>
</file>