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PY14-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<sst xmlns="http://schemas.openxmlformats.org/spreadsheetml/2006/main" count="606" uniqueCount="88">
  <si>
    <t>I.</t>
  </si>
  <si>
    <t>CONTRACT INFORMATION</t>
  </si>
  <si>
    <t>II.</t>
  </si>
  <si>
    <t>PROGRAM YEAR INFORMATION</t>
  </si>
  <si>
    <t>Enter PBSC Report Date</t>
  </si>
  <si>
    <t>a.</t>
  </si>
  <si>
    <t>Center Name:</t>
  </si>
  <si>
    <t>INITIAL PROGRAM YEAR</t>
  </si>
  <si>
    <t>b.</t>
  </si>
  <si>
    <t>Contractor:</t>
  </si>
  <si>
    <t>Program Year Number</t>
  </si>
  <si>
    <t>c.</t>
  </si>
  <si>
    <t>Contract Number:</t>
  </si>
  <si>
    <t>Ending:</t>
  </si>
  <si>
    <t>d.</t>
  </si>
  <si>
    <t>Original Start Date:</t>
  </si>
  <si>
    <t>Upper OMS Range</t>
  </si>
  <si>
    <t>DATA FOR CONTRACT YEAR</t>
  </si>
  <si>
    <t>enter CY as 'CY3'</t>
  </si>
  <si>
    <t>No Fee at or below this rating</t>
  </si>
  <si>
    <t>e.</t>
  </si>
  <si>
    <t>Starting Date</t>
  </si>
  <si>
    <t>Top Excellence Score</t>
  </si>
  <si>
    <t>f.</t>
  </si>
  <si>
    <t>End Date</t>
  </si>
  <si>
    <t>g.</t>
  </si>
  <si>
    <t>Base Fee</t>
  </si>
  <si>
    <t>SECOND PROGRAM YEAR</t>
  </si>
  <si>
    <t>h.</t>
  </si>
  <si>
    <t>Maximum Incentive Fee</t>
  </si>
  <si>
    <t>i.</t>
  </si>
  <si>
    <t>Maximum Performance Excellence Bonus</t>
  </si>
  <si>
    <t>j.</t>
  </si>
  <si>
    <t>Incentive Available for Interim Billings</t>
  </si>
  <si>
    <t>k.</t>
  </si>
  <si>
    <t>% of Performance in Initial Program Year</t>
  </si>
  <si>
    <t>l.</t>
  </si>
  <si>
    <t>% of Performance in Second Program Year</t>
  </si>
  <si>
    <t>III.</t>
  </si>
  <si>
    <t>Incentive Fee Earned at Completion</t>
  </si>
  <si>
    <t>IV.</t>
  </si>
  <si>
    <t>Performance Excellence Bonus</t>
  </si>
  <si>
    <t>OMS Rating</t>
  </si>
  <si>
    <t>Initial PY Maximum Bonus</t>
  </si>
  <si>
    <t>Initial PY Max Fee</t>
  </si>
  <si>
    <t>% of Maximum Earned</t>
  </si>
  <si>
    <t>Amount of Bonus Earned</t>
  </si>
  <si>
    <t>Amount Earned</t>
  </si>
  <si>
    <t>Second PY Maximum Bonus</t>
  </si>
  <si>
    <t>Second PY Max Fee</t>
  </si>
  <si>
    <t>V.</t>
  </si>
  <si>
    <t>Reconciliation of Earnings to Budgeted Interim Billings</t>
  </si>
  <si>
    <t>VI.</t>
  </si>
  <si>
    <t>Notes</t>
  </si>
  <si>
    <t>Total Incentive + Bonus Earnings</t>
  </si>
  <si>
    <t>Budgeted Interim Incentive Fee</t>
  </si>
  <si>
    <t>Contract Budget Adjustment to Accommodate Earnings</t>
  </si>
  <si>
    <t>Center Name or Stand-Alone Contract Coverage</t>
  </si>
  <si>
    <t>Contract Year Start Date</t>
  </si>
  <si>
    <t>Contract Year End Date</t>
  </si>
  <si>
    <t>% of Maximum Bonus Earned</t>
  </si>
  <si>
    <t>I. Contract Information</t>
  </si>
  <si>
    <t>II. Program Year Information</t>
  </si>
  <si>
    <t>Name:</t>
  </si>
  <si>
    <t>Initial Program Year</t>
  </si>
  <si>
    <t>Lower OMS Range</t>
  </si>
  <si>
    <t>Second Program Year</t>
  </si>
  <si>
    <t>III.  Incentive Fee Earned at Completion</t>
  </si>
  <si>
    <t>IV. Performance Excellence Bonus</t>
  </si>
  <si>
    <t>V.  Reconciliation of Earnings to Actual Interim Billings</t>
  </si>
  <si>
    <t>VI. Notes</t>
  </si>
  <si>
    <t>Enter Center Name</t>
  </si>
  <si>
    <t>Enter Contractor Name</t>
  </si>
  <si>
    <t>Enter Contract Number</t>
  </si>
  <si>
    <t>DATA FOR CONTRACT EXTENSION PERIOD</t>
  </si>
  <si>
    <t>Extension Start Date</t>
  </si>
  <si>
    <t>Extension End Date</t>
  </si>
  <si>
    <t>Extension Base Fee {from ECP - ECP amount times 75%}</t>
  </si>
  <si>
    <t>Extension Maximum Incentive Fee</t>
  </si>
  <si>
    <t>INITIAL PROGRAM YEAR - Extension Start</t>
  </si>
  <si>
    <t>SECOND PROGRAM YEAR - Extension End (if applicable)</t>
  </si>
  <si>
    <t>No Fee at this rating and Below</t>
  </si>
  <si>
    <t>Center Contract Incentive Fee Reconciliation for Contract Extensions Beginning in PY14 or PY15 and Ending in PY 2015</t>
  </si>
  <si>
    <t>OA Incentive Fee Reconciliation for Contract Years Ending in PY 2015 (July 1, 2015 - June 30, 2016)</t>
  </si>
  <si>
    <t>CTS Incentive Fee Reconciliation for Contract Years Ending in PY 2015 (July 1, 2015 - June 30, 2016)</t>
  </si>
  <si>
    <t>Center Contract Incentive Fee Reconciliation for Contract Years Ending in PY 2015 (July 1, 2015 - June 30, 2016)</t>
  </si>
  <si>
    <t>OA Contract Incentive Fee Reconciliation for Contract Extensions Beginning in PY14 or PY15 and Ending in PY 2015</t>
  </si>
  <si>
    <t>CTS Contract Incentive Fee Reconciliation for Contract Extensions Beginning in PY14 or PY15 and Ending in PY 2015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</si>
</sst>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yy;@"/>
    <numFmt numFmtId="166" formatCode="0.0"/>
    <numFmt numFmtId="167" formatCode="0.0%"/>
    <numFmt numFmtId="168" formatCode="mm/dd/yy"/>
    <numFmt numFmtId="169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color indexed="60"/>
      <name val="Arial"/>
      <family val="2"/>
    </font>
    <font>
      <b/>
      <sz val="8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165" fontId="4" fillId="33" borderId="15" xfId="0" applyNumberFormat="1" applyFont="1" applyFill="1" applyBorder="1" applyAlignment="1" applyProtection="1">
      <alignment horizontal="center"/>
      <protection/>
    </xf>
    <xf numFmtId="165" fontId="4" fillId="34" borderId="15" xfId="0" applyNumberFormat="1" applyFont="1" applyFill="1" applyBorder="1" applyAlignment="1" applyProtection="1">
      <alignment horizontal="center" vertical="top"/>
      <protection locked="0"/>
    </xf>
    <xf numFmtId="166" fontId="4" fillId="33" borderId="15" xfId="0" applyNumberFormat="1" applyFont="1" applyFill="1" applyBorder="1" applyAlignment="1" applyProtection="1">
      <alignment horizontal="center" vertical="top"/>
      <protection/>
    </xf>
    <xf numFmtId="166" fontId="5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/>
      <protection/>
    </xf>
    <xf numFmtId="165" fontId="4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166" fontId="0" fillId="0" borderId="0" xfId="0" applyNumberForma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Fill="1" applyBorder="1" applyAlignment="1" applyProtection="1">
      <alignment horizontal="center"/>
      <protection/>
    </xf>
    <xf numFmtId="5" fontId="4" fillId="34" borderId="15" xfId="0" applyNumberFormat="1" applyFont="1" applyFill="1" applyBorder="1" applyAlignment="1" applyProtection="1">
      <alignment horizontal="center" vertical="top"/>
      <protection locked="0"/>
    </xf>
    <xf numFmtId="5" fontId="4" fillId="33" borderId="15" xfId="0" applyNumberFormat="1" applyFont="1" applyFill="1" applyBorder="1" applyAlignment="1" applyProtection="1">
      <alignment horizontal="center" vertical="top"/>
      <protection/>
    </xf>
    <xf numFmtId="167" fontId="4" fillId="33" borderId="15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167" fontId="4" fillId="33" borderId="18" xfId="57" applyNumberFormat="1" applyFont="1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 indent="2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indent="2"/>
      <protection/>
    </xf>
    <xf numFmtId="0" fontId="4" fillId="0" borderId="14" xfId="0" applyFont="1" applyFill="1" applyBorder="1" applyAlignment="1" applyProtection="1">
      <alignment horizontal="right" indent="2"/>
      <protection/>
    </xf>
    <xf numFmtId="166" fontId="4" fillId="34" borderId="20" xfId="0" applyNumberFormat="1" applyFont="1" applyFill="1" applyBorder="1" applyAlignment="1" applyProtection="1">
      <alignment horizontal="center" vertical="top"/>
      <protection locked="0"/>
    </xf>
    <xf numFmtId="5" fontId="5" fillId="33" borderId="15" xfId="0" applyNumberFormat="1" applyFont="1" applyFill="1" applyBorder="1" applyAlignment="1" applyProtection="1">
      <alignment horizontal="center"/>
      <protection/>
    </xf>
    <xf numFmtId="5" fontId="5" fillId="33" borderId="20" xfId="0" applyNumberFormat="1" applyFont="1" applyFill="1" applyBorder="1" applyAlignment="1" applyProtection="1">
      <alignment horizontal="center" vertical="top"/>
      <protection/>
    </xf>
    <xf numFmtId="167" fontId="5" fillId="33" borderId="15" xfId="0" applyNumberFormat="1" applyFont="1" applyFill="1" applyBorder="1" applyAlignment="1" applyProtection="1">
      <alignment horizontal="center"/>
      <protection/>
    </xf>
    <xf numFmtId="10" fontId="5" fillId="33" borderId="20" xfId="0" applyNumberFormat="1" applyFont="1" applyFill="1" applyBorder="1" applyAlignment="1" applyProtection="1">
      <alignment horizontal="center" vertical="top"/>
      <protection/>
    </xf>
    <xf numFmtId="5" fontId="4" fillId="33" borderId="15" xfId="0" applyNumberFormat="1" applyFont="1" applyFill="1" applyBorder="1" applyAlignment="1" applyProtection="1">
      <alignment horizontal="center"/>
      <protection/>
    </xf>
    <xf numFmtId="5" fontId="4" fillId="33" borderId="2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5" fontId="5" fillId="33" borderId="15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5" fontId="3" fillId="33" borderId="15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5" fontId="3" fillId="0" borderId="19" xfId="0" applyNumberFormat="1" applyFont="1" applyFill="1" applyBorder="1" applyAlignment="1" applyProtection="1">
      <alignment horizontal="right" vertical="top" indent="2"/>
      <protection/>
    </xf>
    <xf numFmtId="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5" fontId="4" fillId="33" borderId="15" xfId="0" applyNumberFormat="1" applyFont="1" applyFill="1" applyBorder="1" applyAlignment="1" applyProtection="1">
      <alignment horizontal="center" vertical="center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5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10" fontId="4" fillId="33" borderId="18" xfId="57" applyNumberFormat="1" applyFont="1" applyFill="1" applyBorder="1" applyAlignment="1" applyProtection="1">
      <alignment horizontal="center" vertical="top"/>
      <protection/>
    </xf>
    <xf numFmtId="0" fontId="0" fillId="0" borderId="16" xfId="0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4" xfId="0" applyFont="1" applyFill="1" applyBorder="1" applyAlignment="1" applyProtection="1">
      <alignment horizontal="right" vertical="center"/>
      <protection/>
    </xf>
    <xf numFmtId="166" fontId="4" fillId="34" borderId="20" xfId="0" applyNumberFormat="1" applyFont="1" applyFill="1" applyBorder="1" applyAlignment="1" applyProtection="1">
      <alignment horizontal="center" vertical="center"/>
      <protection locked="0"/>
    </xf>
    <xf numFmtId="5" fontId="5" fillId="33" borderId="15" xfId="0" applyNumberFormat="1" applyFont="1" applyFill="1" applyBorder="1" applyAlignment="1" applyProtection="1">
      <alignment horizontal="center" vertical="center"/>
      <protection/>
    </xf>
    <xf numFmtId="5" fontId="5" fillId="33" borderId="20" xfId="0" applyNumberFormat="1" applyFont="1" applyFill="1" applyBorder="1" applyAlignment="1" applyProtection="1">
      <alignment horizontal="center" vertical="center"/>
      <protection/>
    </xf>
    <xf numFmtId="167" fontId="5" fillId="33" borderId="15" xfId="0" applyNumberFormat="1" applyFont="1" applyFill="1" applyBorder="1" applyAlignment="1" applyProtection="1">
      <alignment horizontal="center" vertical="center"/>
      <protection/>
    </xf>
    <xf numFmtId="167" fontId="5" fillId="33" borderId="20" xfId="0" applyNumberFormat="1" applyFont="1" applyFill="1" applyBorder="1" applyAlignment="1" applyProtection="1">
      <alignment horizontal="center" vertical="center"/>
      <protection/>
    </xf>
    <xf numFmtId="5" fontId="4" fillId="33" borderId="15" xfId="0" applyNumberFormat="1" applyFont="1" applyFill="1" applyBorder="1" applyAlignment="1" applyProtection="1">
      <alignment horizontal="center" vertical="center"/>
      <protection/>
    </xf>
    <xf numFmtId="5" fontId="4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5" fontId="5" fillId="33" borderId="1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5" fontId="3" fillId="33" borderId="15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5" fontId="3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8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7" fontId="0" fillId="33" borderId="15" xfId="0" applyNumberFormat="1" applyFont="1" applyFill="1" applyBorder="1" applyAlignment="1" applyProtection="1">
      <alignment horizontal="center" vertical="center"/>
      <protection/>
    </xf>
    <xf numFmtId="166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67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66" fontId="4" fillId="34" borderId="15" xfId="0" applyNumberFormat="1" applyFont="1" applyFill="1" applyBorder="1" applyAlignment="1" applyProtection="1">
      <alignment horizontal="center" vertical="center"/>
      <protection locked="0"/>
    </xf>
    <xf numFmtId="5" fontId="0" fillId="33" borderId="1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Border="1" applyAlignment="1">
      <alignment vertical="center"/>
    </xf>
    <xf numFmtId="0" fontId="0" fillId="0" borderId="19" xfId="0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5" fontId="0" fillId="33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5" fontId="5" fillId="33" borderId="15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5" fontId="3" fillId="0" borderId="19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0" fontId="4" fillId="36" borderId="0" xfId="0" applyNumberFormat="1" applyFont="1" applyFill="1" applyBorder="1" applyAlignment="1" applyProtection="1">
      <alignment horizontal="right" vertical="center"/>
      <protection/>
    </xf>
    <xf numFmtId="164" fontId="4" fillId="37" borderId="21" xfId="0" applyNumberFormat="1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165" fontId="4" fillId="34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" fontId="4" fillId="34" borderId="15" xfId="0" applyNumberFormat="1" applyFont="1" applyFill="1" applyBorder="1" applyAlignment="1" applyProtection="1">
      <alignment horizontal="center" vertical="center"/>
      <protection locked="0"/>
    </xf>
    <xf numFmtId="167" fontId="4" fillId="33" borderId="15" xfId="0" applyNumberFormat="1" applyFont="1" applyFill="1" applyBorder="1" applyAlignment="1" applyProtection="1">
      <alignment horizontal="center" vertical="center"/>
      <protection/>
    </xf>
    <xf numFmtId="167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64" fontId="4" fillId="37" borderId="23" xfId="0" applyNumberFormat="1" applyFont="1" applyFill="1" applyBorder="1" applyAlignment="1" applyProtection="1">
      <alignment horizontal="center" vertical="center"/>
      <protection locked="0"/>
    </xf>
    <xf numFmtId="167" fontId="4" fillId="33" borderId="15" xfId="57" applyNumberFormat="1" applyFont="1" applyFill="1" applyBorder="1" applyAlignment="1" applyProtection="1">
      <alignment horizontal="center" vertical="center"/>
      <protection/>
    </xf>
    <xf numFmtId="165" fontId="4" fillId="0" borderId="14" xfId="0" applyNumberFormat="1" applyFont="1" applyFill="1" applyBorder="1" applyAlignment="1" applyProtection="1">
      <alignment horizontal="center" vertical="center"/>
      <protection locked="0"/>
    </xf>
    <xf numFmtId="5" fontId="3" fillId="33" borderId="15" xfId="0" applyNumberFormat="1" applyFont="1" applyFill="1" applyBorder="1" applyAlignment="1" applyProtection="1">
      <alignment horizontal="center" vertical="center"/>
      <protection/>
    </xf>
    <xf numFmtId="5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14" xfId="0" applyNumberFormat="1" applyFont="1" applyFill="1" applyBorder="1" applyAlignment="1" applyProtection="1">
      <alignment horizontal="left" vertical="top" wrapText="1"/>
      <protection locked="0"/>
    </xf>
    <xf numFmtId="0" fontId="4" fillId="34" borderId="17" xfId="0" applyNumberFormat="1" applyFont="1" applyFill="1" applyBorder="1" applyAlignment="1" applyProtection="1">
      <alignment horizontal="left" vertical="top" wrapText="1"/>
      <protection locked="0"/>
    </xf>
    <xf numFmtId="0" fontId="4" fillId="34" borderId="19" xfId="0" applyNumberFormat="1" applyFont="1" applyFill="1" applyBorder="1" applyAlignment="1" applyProtection="1">
      <alignment horizontal="left" vertical="top" wrapText="1"/>
      <protection locked="0"/>
    </xf>
    <xf numFmtId="0" fontId="2" fillId="6" borderId="25" xfId="0" applyFont="1" applyFill="1" applyBorder="1" applyAlignment="1" applyProtection="1">
      <alignment horizontal="center" vertical="center"/>
      <protection/>
    </xf>
    <xf numFmtId="0" fontId="2" fillId="6" borderId="26" xfId="0" applyFont="1" applyFill="1" applyBorder="1" applyAlignment="1" applyProtection="1">
      <alignment horizontal="center" vertical="center"/>
      <protection/>
    </xf>
    <xf numFmtId="0" fontId="2" fillId="6" borderId="27" xfId="0" applyFont="1" applyFill="1" applyBorder="1" applyAlignment="1" applyProtection="1">
      <alignment horizontal="center" vertical="center"/>
      <protection/>
    </xf>
    <xf numFmtId="0" fontId="2" fillId="10" borderId="25" xfId="0" applyFont="1" applyFill="1" applyBorder="1" applyAlignment="1" applyProtection="1">
      <alignment horizontal="center" vertical="center"/>
      <protection/>
    </xf>
    <xf numFmtId="0" fontId="2" fillId="10" borderId="26" xfId="0" applyFont="1" applyFill="1" applyBorder="1" applyAlignment="1" applyProtection="1">
      <alignment horizontal="center" vertical="center"/>
      <protection/>
    </xf>
    <xf numFmtId="0" fontId="2" fillId="10" borderId="27" xfId="0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38" borderId="25" xfId="0" applyFont="1" applyFill="1" applyBorder="1" applyAlignment="1" applyProtection="1">
      <alignment horizontal="center" vertical="center"/>
      <protection/>
    </xf>
    <xf numFmtId="0" fontId="2" fillId="38" borderId="26" xfId="0" applyFont="1" applyFill="1" applyBorder="1" applyAlignment="1" applyProtection="1">
      <alignment horizontal="center" vertical="center"/>
      <protection/>
    </xf>
    <xf numFmtId="0" fontId="2" fillId="38" borderId="27" xfId="0" applyFont="1" applyFill="1" applyBorder="1" applyAlignment="1" applyProtection="1">
      <alignment horizontal="center" vertical="center"/>
      <protection/>
    </xf>
    <xf numFmtId="14" fontId="8" fillId="0" borderId="0" xfId="0" applyNumberFormat="1" applyFont="1" applyFill="1" applyBorder="1" applyAlignment="1" applyProtection="1">
      <alignment horizontal="left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/>
      <protection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.00390625" style="66" customWidth="1"/>
    <col min="2" max="2" width="62.421875" style="66" bestFit="1" customWidth="1"/>
    <col min="3" max="3" width="24.7109375" style="1" customWidth="1"/>
    <col min="4" max="4" width="5.57421875" style="66" customWidth="1"/>
    <col min="5" max="5" width="37.8515625" style="66" customWidth="1"/>
    <col min="6" max="6" width="50.7109375" style="67" customWidth="1"/>
    <col min="7" max="7" width="3.140625" style="1" customWidth="1"/>
    <col min="8" max="8" width="27.7109375" style="1" customWidth="1"/>
    <col min="9" max="16384" width="9.140625" style="1" customWidth="1"/>
  </cols>
  <sheetData>
    <row r="1" spans="1:6" ht="24.75" customHeight="1" thickBot="1">
      <c r="A1" s="195" t="s">
        <v>85</v>
      </c>
      <c r="B1" s="196"/>
      <c r="C1" s="196"/>
      <c r="D1" s="196"/>
      <c r="E1" s="196"/>
      <c r="F1" s="197"/>
    </row>
    <row r="2" spans="1:6" ht="16.5">
      <c r="A2" s="2" t="s">
        <v>0</v>
      </c>
      <c r="B2" s="3" t="s">
        <v>1</v>
      </c>
      <c r="C2" s="4"/>
      <c r="D2" s="2" t="s">
        <v>2</v>
      </c>
      <c r="E2" s="5" t="s">
        <v>3</v>
      </c>
      <c r="F2" s="6"/>
    </row>
    <row r="3" spans="1:6" ht="14.25">
      <c r="A3" s="7"/>
      <c r="B3" s="189" t="s">
        <v>4</v>
      </c>
      <c r="C3" s="166" t="s">
        <v>4</v>
      </c>
      <c r="D3" s="8"/>
      <c r="E3" s="9"/>
      <c r="F3" s="10"/>
    </row>
    <row r="4" spans="1:6" s="16" customFormat="1" ht="12.75">
      <c r="A4" s="11" t="s">
        <v>5</v>
      </c>
      <c r="B4" s="12" t="s">
        <v>6</v>
      </c>
      <c r="C4" s="167" t="s">
        <v>71</v>
      </c>
      <c r="D4" s="13"/>
      <c r="E4" s="14" t="s">
        <v>7</v>
      </c>
      <c r="F4" s="15"/>
    </row>
    <row r="5" spans="1:6" ht="14.25">
      <c r="A5" s="11" t="s">
        <v>8</v>
      </c>
      <c r="B5" s="12" t="s">
        <v>9</v>
      </c>
      <c r="C5" s="169" t="s">
        <v>72</v>
      </c>
      <c r="D5" s="11" t="s">
        <v>5</v>
      </c>
      <c r="E5" s="12" t="s">
        <v>10</v>
      </c>
      <c r="F5" s="17">
        <v>2014</v>
      </c>
    </row>
    <row r="6" spans="1:6" s="16" customFormat="1" ht="12.75">
      <c r="A6" s="11" t="s">
        <v>11</v>
      </c>
      <c r="B6" s="12" t="s">
        <v>12</v>
      </c>
      <c r="C6" s="169" t="s">
        <v>73</v>
      </c>
      <c r="D6" s="11" t="s">
        <v>8</v>
      </c>
      <c r="E6" s="12" t="s">
        <v>13</v>
      </c>
      <c r="F6" s="18">
        <v>42185</v>
      </c>
    </row>
    <row r="7" spans="1:7" s="16" customFormat="1" ht="12.75">
      <c r="A7" s="11" t="s">
        <v>14</v>
      </c>
      <c r="B7" s="12" t="s">
        <v>15</v>
      </c>
      <c r="C7" s="170"/>
      <c r="D7" s="11" t="s">
        <v>11</v>
      </c>
      <c r="E7" s="12" t="s">
        <v>16</v>
      </c>
      <c r="F7" s="20">
        <v>105</v>
      </c>
      <c r="G7" s="21"/>
    </row>
    <row r="8" spans="1:7" ht="14.25">
      <c r="A8" s="11"/>
      <c r="B8" s="22" t="s">
        <v>17</v>
      </c>
      <c r="C8" s="23" t="s">
        <v>18</v>
      </c>
      <c r="D8" s="11" t="s">
        <v>14</v>
      </c>
      <c r="E8" s="24" t="s">
        <v>19</v>
      </c>
      <c r="F8" s="20">
        <v>95</v>
      </c>
      <c r="G8" s="25"/>
    </row>
    <row r="9" spans="1:7" ht="14.25">
      <c r="A9" s="11" t="s">
        <v>20</v>
      </c>
      <c r="B9" s="26" t="s">
        <v>21</v>
      </c>
      <c r="C9" s="19"/>
      <c r="D9" s="11" t="s">
        <v>20</v>
      </c>
      <c r="E9" s="26" t="s">
        <v>22</v>
      </c>
      <c r="F9" s="20">
        <v>106.2</v>
      </c>
      <c r="G9" s="25"/>
    </row>
    <row r="10" spans="1:6" ht="14.25">
      <c r="A10" s="11" t="s">
        <v>23</v>
      </c>
      <c r="B10" s="26" t="s">
        <v>24</v>
      </c>
      <c r="C10" s="19"/>
      <c r="D10" s="11"/>
      <c r="E10" s="9"/>
      <c r="F10" s="27"/>
    </row>
    <row r="11" spans="1:6" ht="14.25">
      <c r="A11" s="11" t="s">
        <v>25</v>
      </c>
      <c r="B11" s="8" t="s">
        <v>26</v>
      </c>
      <c r="C11" s="28"/>
      <c r="D11" s="11"/>
      <c r="E11" s="14" t="s">
        <v>27</v>
      </c>
      <c r="F11" s="27"/>
    </row>
    <row r="12" spans="1:6" ht="14.25">
      <c r="A12" s="11" t="s">
        <v>28</v>
      </c>
      <c r="B12" s="8" t="s">
        <v>29</v>
      </c>
      <c r="C12" s="29">
        <f>+C11/3*2</f>
        <v>0</v>
      </c>
      <c r="D12" s="11" t="s">
        <v>23</v>
      </c>
      <c r="E12" s="24" t="s">
        <v>10</v>
      </c>
      <c r="F12" s="17">
        <v>2014</v>
      </c>
    </row>
    <row r="13" spans="1:7" ht="14.25">
      <c r="A13" s="11" t="s">
        <v>30</v>
      </c>
      <c r="B13" s="188" t="s">
        <v>31</v>
      </c>
      <c r="C13" s="29">
        <f>(C12+C11)/10</f>
        <v>0</v>
      </c>
      <c r="D13" s="11" t="s">
        <v>25</v>
      </c>
      <c r="E13" s="24" t="s">
        <v>16</v>
      </c>
      <c r="F13" s="20">
        <v>105</v>
      </c>
      <c r="G13" s="25"/>
    </row>
    <row r="14" spans="1:7" ht="14.25">
      <c r="A14" s="11" t="s">
        <v>32</v>
      </c>
      <c r="B14" s="9" t="s">
        <v>33</v>
      </c>
      <c r="C14" s="29">
        <f>ROUND(C12/2,0)</f>
        <v>0</v>
      </c>
      <c r="D14" s="11" t="s">
        <v>28</v>
      </c>
      <c r="E14" s="24" t="s">
        <v>19</v>
      </c>
      <c r="F14" s="20">
        <v>95</v>
      </c>
      <c r="G14" s="25"/>
    </row>
    <row r="15" spans="1:7" ht="14.25">
      <c r="A15" s="11" t="s">
        <v>34</v>
      </c>
      <c r="B15" s="9" t="s">
        <v>35</v>
      </c>
      <c r="C15" s="30">
        <f>IF(C10&lt;=F6,1,IF(C9&lt;F6,((F6-C9+1)/(C10-C9+1)),0))</f>
        <v>1</v>
      </c>
      <c r="D15" s="11" t="s">
        <v>30</v>
      </c>
      <c r="E15" s="31" t="s">
        <v>22</v>
      </c>
      <c r="F15" s="20">
        <v>106.2</v>
      </c>
      <c r="G15" s="25"/>
    </row>
    <row r="16" spans="1:6" ht="15" thickBot="1">
      <c r="A16" s="32" t="s">
        <v>36</v>
      </c>
      <c r="B16" s="33" t="s">
        <v>37</v>
      </c>
      <c r="C16" s="34">
        <f>SUM(1-C15)</f>
        <v>0</v>
      </c>
      <c r="D16" s="35"/>
      <c r="E16" s="33"/>
      <c r="F16" s="36"/>
    </row>
    <row r="17" spans="1:6" ht="15">
      <c r="A17" s="37" t="s">
        <v>38</v>
      </c>
      <c r="B17" s="38" t="s">
        <v>39</v>
      </c>
      <c r="C17" s="8"/>
      <c r="D17" s="2" t="s">
        <v>40</v>
      </c>
      <c r="E17" s="39" t="s">
        <v>41</v>
      </c>
      <c r="F17" s="40"/>
    </row>
    <row r="18" spans="1:6" ht="14.25">
      <c r="A18" s="7"/>
      <c r="B18" s="9"/>
      <c r="C18" s="8"/>
      <c r="D18" s="7"/>
      <c r="E18" s="9"/>
      <c r="F18" s="41"/>
    </row>
    <row r="19" spans="1:6" ht="14.25">
      <c r="A19" s="7"/>
      <c r="B19" s="14" t="s">
        <v>7</v>
      </c>
      <c r="C19" s="8"/>
      <c r="D19" s="7"/>
      <c r="E19" s="14" t="s">
        <v>7</v>
      </c>
      <c r="F19" s="41"/>
    </row>
    <row r="20" spans="1:6" ht="14.25">
      <c r="A20" s="11" t="s">
        <v>5</v>
      </c>
      <c r="B20" s="9" t="s">
        <v>42</v>
      </c>
      <c r="C20" s="42"/>
      <c r="D20" s="11" t="s">
        <v>5</v>
      </c>
      <c r="E20" s="9" t="s">
        <v>43</v>
      </c>
      <c r="F20" s="43">
        <f>C13*C15</f>
        <v>0</v>
      </c>
    </row>
    <row r="21" spans="1:6" ht="14.25">
      <c r="A21" s="11" t="s">
        <v>8</v>
      </c>
      <c r="B21" s="9" t="s">
        <v>44</v>
      </c>
      <c r="C21" s="44">
        <f>C12*C15</f>
        <v>0</v>
      </c>
      <c r="D21" s="11" t="s">
        <v>8</v>
      </c>
      <c r="E21" s="9" t="s">
        <v>45</v>
      </c>
      <c r="F21" s="45">
        <f>IF(C20&gt;F9,100%,IF(C20&lt;F7,0,(C20-F7)/((F9-F7))))</f>
        <v>0</v>
      </c>
    </row>
    <row r="22" spans="1:6" ht="14.25">
      <c r="A22" s="11" t="s">
        <v>11</v>
      </c>
      <c r="B22" s="9" t="s">
        <v>45</v>
      </c>
      <c r="C22" s="46">
        <f>IF(C20&gt;=F7,1,IF(C20&lt;F8,0,(C20-F8)/(F7-(F8))))</f>
        <v>0</v>
      </c>
      <c r="D22" s="11" t="s">
        <v>11</v>
      </c>
      <c r="E22" s="26" t="s">
        <v>46</v>
      </c>
      <c r="F22" s="47">
        <f>ROUND(F21*F20,0)</f>
        <v>0</v>
      </c>
    </row>
    <row r="23" spans="1:6" ht="14.25">
      <c r="A23" s="11" t="s">
        <v>14</v>
      </c>
      <c r="B23" s="26" t="s">
        <v>47</v>
      </c>
      <c r="C23" s="48">
        <f>ROUND(C22*C21,0)</f>
        <v>0</v>
      </c>
      <c r="D23" s="7"/>
      <c r="E23" s="9"/>
      <c r="F23" s="27"/>
    </row>
    <row r="24" spans="1:6" ht="14.25">
      <c r="A24" s="7"/>
      <c r="B24" s="14" t="s">
        <v>27</v>
      </c>
      <c r="C24" s="49"/>
      <c r="D24" s="7"/>
      <c r="E24" s="14" t="s">
        <v>27</v>
      </c>
      <c r="F24" s="27"/>
    </row>
    <row r="25" spans="1:6" ht="14.25">
      <c r="A25" s="11" t="s">
        <v>20</v>
      </c>
      <c r="B25" s="9" t="s">
        <v>42</v>
      </c>
      <c r="C25" s="42"/>
      <c r="D25" s="11" t="s">
        <v>14</v>
      </c>
      <c r="E25" s="50" t="s">
        <v>48</v>
      </c>
      <c r="F25" s="43">
        <f>C13-F20</f>
        <v>0</v>
      </c>
    </row>
    <row r="26" spans="1:7" ht="14.25">
      <c r="A26" s="11" t="s">
        <v>23</v>
      </c>
      <c r="B26" s="9" t="s">
        <v>49</v>
      </c>
      <c r="C26" s="44">
        <f>C12-C21</f>
        <v>0</v>
      </c>
      <c r="D26" s="11" t="s">
        <v>20</v>
      </c>
      <c r="E26" s="9" t="s">
        <v>45</v>
      </c>
      <c r="F26" s="45">
        <f>IF(C25&gt;=F15,100%,IF(C25&lt;F13,0,(C25-F13)/((F15-F13))))</f>
        <v>0</v>
      </c>
      <c r="G26" s="51"/>
    </row>
    <row r="27" spans="1:6" ht="14.25">
      <c r="A27" s="11" t="s">
        <v>25</v>
      </c>
      <c r="B27" s="9" t="s">
        <v>45</v>
      </c>
      <c r="C27" s="46">
        <f>IF(C25&gt;=F13,1,IF(C25&lt;F14,0,(C25-(F14))/(F13-(F14))))</f>
        <v>0</v>
      </c>
      <c r="D27" s="11" t="s">
        <v>23</v>
      </c>
      <c r="E27" s="26" t="s">
        <v>46</v>
      </c>
      <c r="F27" s="47">
        <f>ROUND(F26*F25,0)</f>
        <v>0</v>
      </c>
    </row>
    <row r="28" spans="1:6" ht="14.25">
      <c r="A28" s="11" t="s">
        <v>28</v>
      </c>
      <c r="B28" s="26" t="s">
        <v>47</v>
      </c>
      <c r="C28" s="48">
        <f>ROUND(C27*C26,0)</f>
        <v>0</v>
      </c>
      <c r="D28" s="7"/>
      <c r="E28" s="9"/>
      <c r="F28" s="52"/>
    </row>
    <row r="29" spans="1:6" ht="15" thickBot="1">
      <c r="A29" s="35"/>
      <c r="B29" s="33"/>
      <c r="C29" s="53"/>
      <c r="D29" s="35"/>
      <c r="E29" s="54"/>
      <c r="F29" s="55"/>
    </row>
    <row r="30" spans="1:6" ht="15">
      <c r="A30" s="56" t="s">
        <v>50</v>
      </c>
      <c r="B30" s="39" t="s">
        <v>51</v>
      </c>
      <c r="C30" s="57"/>
      <c r="D30" s="58" t="s">
        <v>52</v>
      </c>
      <c r="E30" s="39" t="s">
        <v>53</v>
      </c>
      <c r="F30" s="6"/>
    </row>
    <row r="31" spans="1:6" ht="14.25">
      <c r="A31" s="7"/>
      <c r="B31" s="12"/>
      <c r="C31" s="59"/>
      <c r="D31" s="12"/>
      <c r="E31" s="191"/>
      <c r="F31" s="192"/>
    </row>
    <row r="32" spans="1:6" ht="14.25">
      <c r="A32" s="11" t="s">
        <v>5</v>
      </c>
      <c r="B32" s="9" t="s">
        <v>54</v>
      </c>
      <c r="C32" s="60">
        <f>C28+C23+F22+F27</f>
        <v>0</v>
      </c>
      <c r="D32" s="12"/>
      <c r="E32" s="191"/>
      <c r="F32" s="192"/>
    </row>
    <row r="33" spans="1:6" ht="14.25">
      <c r="A33" s="11" t="s">
        <v>8</v>
      </c>
      <c r="B33" s="61" t="s">
        <v>55</v>
      </c>
      <c r="C33" s="60">
        <f>+C14</f>
        <v>0</v>
      </c>
      <c r="D33" s="12"/>
      <c r="E33" s="191"/>
      <c r="F33" s="192"/>
    </row>
    <row r="34" spans="1:6" ht="15">
      <c r="A34" s="11" t="s">
        <v>11</v>
      </c>
      <c r="B34" s="31" t="s">
        <v>56</v>
      </c>
      <c r="C34" s="62">
        <f>C32-C33</f>
        <v>0</v>
      </c>
      <c r="D34" s="12"/>
      <c r="E34" s="191"/>
      <c r="F34" s="192"/>
    </row>
    <row r="35" spans="1:6" ht="15.75" thickBot="1">
      <c r="A35" s="32"/>
      <c r="B35" s="63"/>
      <c r="C35" s="64"/>
      <c r="D35" s="54"/>
      <c r="E35" s="193"/>
      <c r="F35" s="194"/>
    </row>
    <row r="36" spans="1:6" ht="18" customHeight="1" thickBot="1">
      <c r="A36" s="65"/>
      <c r="B36" s="190"/>
      <c r="C36" s="190"/>
      <c r="D36" s="190"/>
      <c r="E36" s="190"/>
      <c r="F36" s="190"/>
    </row>
    <row r="37" spans="1:7" s="68" customFormat="1" ht="17.25" thickBot="1">
      <c r="A37" s="198" t="s">
        <v>84</v>
      </c>
      <c r="B37" s="199"/>
      <c r="C37" s="199"/>
      <c r="D37" s="199"/>
      <c r="E37" s="199"/>
      <c r="F37" s="200"/>
      <c r="G37" s="1"/>
    </row>
    <row r="38" spans="1:7" s="68" customFormat="1" ht="16.5">
      <c r="A38" s="69" t="s">
        <v>0</v>
      </c>
      <c r="B38" s="70" t="s">
        <v>1</v>
      </c>
      <c r="C38" s="71"/>
      <c r="D38" s="69" t="s">
        <v>2</v>
      </c>
      <c r="E38" s="72" t="s">
        <v>3</v>
      </c>
      <c r="F38" s="73"/>
      <c r="G38" s="1"/>
    </row>
    <row r="39" spans="1:7" s="68" customFormat="1" ht="14.25">
      <c r="A39" s="74"/>
      <c r="B39" s="75" t="s">
        <v>4</v>
      </c>
      <c r="C39" s="166" t="s">
        <v>4</v>
      </c>
      <c r="D39" s="76"/>
      <c r="E39" s="1"/>
      <c r="F39" s="77"/>
      <c r="G39" s="1"/>
    </row>
    <row r="40" spans="1:7" s="82" customFormat="1" ht="12.75">
      <c r="A40" s="78" t="s">
        <v>5</v>
      </c>
      <c r="B40" s="66" t="s">
        <v>57</v>
      </c>
      <c r="C40" s="167" t="s">
        <v>71</v>
      </c>
      <c r="D40" s="79"/>
      <c r="E40" s="80" t="s">
        <v>7</v>
      </c>
      <c r="F40" s="81"/>
      <c r="G40" s="16"/>
    </row>
    <row r="41" spans="1:7" s="68" customFormat="1" ht="14.25">
      <c r="A41" s="83" t="s">
        <v>8</v>
      </c>
      <c r="B41" s="66" t="s">
        <v>9</v>
      </c>
      <c r="C41" s="169" t="s">
        <v>72</v>
      </c>
      <c r="D41" s="83" t="s">
        <v>5</v>
      </c>
      <c r="E41" s="66" t="s">
        <v>10</v>
      </c>
      <c r="F41" s="84">
        <v>2014</v>
      </c>
      <c r="G41" s="1"/>
    </row>
    <row r="42" spans="1:7" s="68" customFormat="1" ht="14.25">
      <c r="A42" s="83" t="s">
        <v>11</v>
      </c>
      <c r="B42" s="66" t="s">
        <v>12</v>
      </c>
      <c r="C42" s="169" t="s">
        <v>73</v>
      </c>
      <c r="D42" s="83" t="s">
        <v>8</v>
      </c>
      <c r="E42" s="66" t="s">
        <v>13</v>
      </c>
      <c r="F42" s="85">
        <v>42185</v>
      </c>
      <c r="G42" s="1"/>
    </row>
    <row r="43" spans="1:7" s="68" customFormat="1" ht="14.25">
      <c r="A43" s="83" t="s">
        <v>14</v>
      </c>
      <c r="B43" s="66" t="s">
        <v>15</v>
      </c>
      <c r="C43" s="170"/>
      <c r="D43" s="83" t="s">
        <v>11</v>
      </c>
      <c r="E43" s="66" t="s">
        <v>16</v>
      </c>
      <c r="F43" s="86">
        <v>103</v>
      </c>
      <c r="G43" s="1"/>
    </row>
    <row r="44" spans="1:7" s="68" customFormat="1" ht="14.25">
      <c r="A44" s="83"/>
      <c r="B44" s="87" t="s">
        <v>17</v>
      </c>
      <c r="C44" s="23" t="s">
        <v>18</v>
      </c>
      <c r="D44" s="83" t="s">
        <v>14</v>
      </c>
      <c r="E44" s="66" t="s">
        <v>19</v>
      </c>
      <c r="F44" s="86">
        <v>97</v>
      </c>
      <c r="G44" s="1"/>
    </row>
    <row r="45" spans="1:7" s="68" customFormat="1" ht="14.25">
      <c r="A45" s="83" t="s">
        <v>20</v>
      </c>
      <c r="B45" s="88" t="s">
        <v>58</v>
      </c>
      <c r="C45" s="19"/>
      <c r="D45" s="83" t="s">
        <v>20</v>
      </c>
      <c r="E45" s="88" t="s">
        <v>22</v>
      </c>
      <c r="F45" s="86">
        <v>105</v>
      </c>
      <c r="G45" s="1"/>
    </row>
    <row r="46" spans="1:7" s="68" customFormat="1" ht="14.25">
      <c r="A46" s="83" t="s">
        <v>23</v>
      </c>
      <c r="B46" s="16" t="s">
        <v>59</v>
      </c>
      <c r="C46" s="19"/>
      <c r="D46" s="83"/>
      <c r="E46" s="1"/>
      <c r="F46" s="89"/>
      <c r="G46" s="1"/>
    </row>
    <row r="47" spans="1:7" s="68" customFormat="1" ht="14.25">
      <c r="A47" s="83" t="s">
        <v>25</v>
      </c>
      <c r="B47" s="1" t="s">
        <v>26</v>
      </c>
      <c r="C47" s="28"/>
      <c r="D47" s="83"/>
      <c r="E47" s="80" t="s">
        <v>27</v>
      </c>
      <c r="F47" s="89"/>
      <c r="G47" s="1"/>
    </row>
    <row r="48" spans="1:7" s="68" customFormat="1" ht="14.25">
      <c r="A48" s="83" t="s">
        <v>28</v>
      </c>
      <c r="B48" s="1" t="s">
        <v>29</v>
      </c>
      <c r="C48" s="90">
        <f>+C47/3*2</f>
        <v>0</v>
      </c>
      <c r="D48" s="83" t="s">
        <v>23</v>
      </c>
      <c r="E48" s="66" t="s">
        <v>10</v>
      </c>
      <c r="F48" s="84">
        <v>2015</v>
      </c>
      <c r="G48" s="1"/>
    </row>
    <row r="49" spans="1:7" s="68" customFormat="1" ht="14.25">
      <c r="A49" s="83" t="s">
        <v>30</v>
      </c>
      <c r="B49" s="88" t="s">
        <v>31</v>
      </c>
      <c r="C49" s="90">
        <f>(C48+C47)/10</f>
        <v>0</v>
      </c>
      <c r="D49" s="83" t="s">
        <v>25</v>
      </c>
      <c r="E49" s="66" t="s">
        <v>16</v>
      </c>
      <c r="F49" s="86">
        <v>103</v>
      </c>
      <c r="G49" s="1"/>
    </row>
    <row r="50" spans="1:7" s="68" customFormat="1" ht="14.25">
      <c r="A50" s="83" t="s">
        <v>32</v>
      </c>
      <c r="B50" s="1" t="s">
        <v>33</v>
      </c>
      <c r="C50" s="90">
        <f>ROUND(C48/2,0)</f>
        <v>0</v>
      </c>
      <c r="D50" s="83" t="s">
        <v>28</v>
      </c>
      <c r="E50" s="66" t="s">
        <v>19</v>
      </c>
      <c r="F50" s="86">
        <v>97</v>
      </c>
      <c r="G50" s="1"/>
    </row>
    <row r="51" spans="1:7" s="68" customFormat="1" ht="14.25">
      <c r="A51" s="83" t="s">
        <v>34</v>
      </c>
      <c r="B51" s="1" t="s">
        <v>35</v>
      </c>
      <c r="C51" s="30">
        <f>IF(C46&lt;=F42,1,IF(C45&lt;F42,((F42-C45+1)/(C46-C45+1)),0))</f>
        <v>1</v>
      </c>
      <c r="D51" s="83" t="s">
        <v>30</v>
      </c>
      <c r="E51" s="91" t="s">
        <v>22</v>
      </c>
      <c r="F51" s="86">
        <v>105</v>
      </c>
      <c r="G51" s="1"/>
    </row>
    <row r="52" spans="1:7" s="68" customFormat="1" ht="15" thickBot="1">
      <c r="A52" s="92" t="s">
        <v>36</v>
      </c>
      <c r="B52" s="93" t="s">
        <v>37</v>
      </c>
      <c r="C52" s="94">
        <f>SUM(1-C51)</f>
        <v>0</v>
      </c>
      <c r="D52" s="95"/>
      <c r="E52" s="93"/>
      <c r="F52" s="96"/>
      <c r="G52" s="1"/>
    </row>
    <row r="53" spans="1:7" s="68" customFormat="1" ht="15">
      <c r="A53" s="97" t="s">
        <v>38</v>
      </c>
      <c r="B53" s="98" t="s">
        <v>39</v>
      </c>
      <c r="C53" s="76"/>
      <c r="D53" s="69" t="s">
        <v>40</v>
      </c>
      <c r="E53" s="99" t="s">
        <v>41</v>
      </c>
      <c r="F53" s="100"/>
      <c r="G53" s="1"/>
    </row>
    <row r="54" spans="1:7" s="68" customFormat="1" ht="14.25">
      <c r="A54" s="74"/>
      <c r="B54" s="1"/>
      <c r="C54" s="76"/>
      <c r="D54" s="74"/>
      <c r="E54" s="1"/>
      <c r="F54" s="101"/>
      <c r="G54" s="1"/>
    </row>
    <row r="55" spans="1:7" s="68" customFormat="1" ht="14.25">
      <c r="A55" s="74"/>
      <c r="B55" s="80" t="s">
        <v>7</v>
      </c>
      <c r="C55" s="76"/>
      <c r="D55" s="74"/>
      <c r="E55" s="80" t="s">
        <v>7</v>
      </c>
      <c r="F55" s="101"/>
      <c r="G55" s="1"/>
    </row>
    <row r="56" spans="1:7" s="68" customFormat="1" ht="14.25">
      <c r="A56" s="83" t="s">
        <v>5</v>
      </c>
      <c r="B56" s="1" t="s">
        <v>42</v>
      </c>
      <c r="C56" s="102"/>
      <c r="D56" s="83" t="s">
        <v>5</v>
      </c>
      <c r="E56" s="1" t="s">
        <v>43</v>
      </c>
      <c r="F56" s="103">
        <f>C49*C51</f>
        <v>0</v>
      </c>
      <c r="G56" s="1"/>
    </row>
    <row r="57" spans="1:7" s="68" customFormat="1" ht="14.25">
      <c r="A57" s="83" t="s">
        <v>8</v>
      </c>
      <c r="B57" s="1" t="s">
        <v>44</v>
      </c>
      <c r="C57" s="104">
        <f>C48*C51</f>
        <v>0</v>
      </c>
      <c r="D57" s="83" t="s">
        <v>8</v>
      </c>
      <c r="E57" s="1" t="s">
        <v>45</v>
      </c>
      <c r="F57" s="105">
        <f>IF(C56&gt;F45,100%,IF(C56&lt;F43,0,(C56-F43)/((F45-F43))))</f>
        <v>0</v>
      </c>
      <c r="G57" s="1"/>
    </row>
    <row r="58" spans="1:7" s="68" customFormat="1" ht="14.25">
      <c r="A58" s="83" t="s">
        <v>11</v>
      </c>
      <c r="B58" s="1" t="s">
        <v>45</v>
      </c>
      <c r="C58" s="106">
        <f>IF(C56&gt;=F43,1,IF(C56&lt;F44,0,(C56-(F44))/(F43-(F44))))</f>
        <v>0</v>
      </c>
      <c r="D58" s="83" t="s">
        <v>11</v>
      </c>
      <c r="E58" s="88" t="s">
        <v>46</v>
      </c>
      <c r="F58" s="107">
        <f>ROUND(F57*F56,0)</f>
        <v>0</v>
      </c>
      <c r="G58" s="1"/>
    </row>
    <row r="59" spans="1:7" s="68" customFormat="1" ht="14.25">
      <c r="A59" s="83" t="s">
        <v>14</v>
      </c>
      <c r="B59" s="88" t="s">
        <v>47</v>
      </c>
      <c r="C59" s="108">
        <f>ROUND(C58*C57,0)</f>
        <v>0</v>
      </c>
      <c r="D59" s="74"/>
      <c r="E59" s="1"/>
      <c r="F59" s="89"/>
      <c r="G59" s="1"/>
    </row>
    <row r="60" spans="1:7" s="68" customFormat="1" ht="14.25">
      <c r="A60" s="74"/>
      <c r="B60" s="80" t="s">
        <v>27</v>
      </c>
      <c r="C60" s="109"/>
      <c r="D60" s="74"/>
      <c r="E60" s="80" t="s">
        <v>27</v>
      </c>
      <c r="F60" s="89"/>
      <c r="G60" s="1"/>
    </row>
    <row r="61" spans="1:7" s="68" customFormat="1" ht="14.25">
      <c r="A61" s="83" t="s">
        <v>20</v>
      </c>
      <c r="B61" s="1" t="s">
        <v>42</v>
      </c>
      <c r="C61" s="102"/>
      <c r="D61" s="83" t="s">
        <v>14</v>
      </c>
      <c r="E61" s="16" t="s">
        <v>48</v>
      </c>
      <c r="F61" s="103">
        <f>C49-F56</f>
        <v>0</v>
      </c>
      <c r="G61" s="1"/>
    </row>
    <row r="62" spans="1:7" s="68" customFormat="1" ht="14.25">
      <c r="A62" s="83" t="s">
        <v>23</v>
      </c>
      <c r="B62" s="1" t="s">
        <v>49</v>
      </c>
      <c r="C62" s="104">
        <f>C48-C57</f>
        <v>0</v>
      </c>
      <c r="D62" s="83" t="s">
        <v>20</v>
      </c>
      <c r="E62" s="1" t="s">
        <v>60</v>
      </c>
      <c r="F62" s="105">
        <f>IF(C61&gt;=F51,100%,IF(C61&lt;F49,0,(C61-F49)/((F51)-F49)))</f>
        <v>0</v>
      </c>
      <c r="G62" s="1"/>
    </row>
    <row r="63" spans="1:7" s="68" customFormat="1" ht="14.25">
      <c r="A63" s="83" t="s">
        <v>25</v>
      </c>
      <c r="B63" s="1" t="s">
        <v>45</v>
      </c>
      <c r="C63" s="106">
        <f>IF(C61&gt;=F49,1,IF(C61&lt;F50,0,(C61-(F50))/(F49-(F50))))</f>
        <v>0</v>
      </c>
      <c r="D63" s="83" t="s">
        <v>23</v>
      </c>
      <c r="E63" s="88" t="s">
        <v>46</v>
      </c>
      <c r="F63" s="107">
        <f>ROUND(F62*F61,0)</f>
        <v>0</v>
      </c>
      <c r="G63" s="1"/>
    </row>
    <row r="64" spans="1:7" s="68" customFormat="1" ht="14.25">
      <c r="A64" s="83" t="s">
        <v>28</v>
      </c>
      <c r="B64" s="88" t="s">
        <v>47</v>
      </c>
      <c r="C64" s="108">
        <f>ROUND(C63*C62,0)</f>
        <v>0</v>
      </c>
      <c r="D64" s="74"/>
      <c r="E64" s="1"/>
      <c r="F64" s="110"/>
      <c r="G64" s="1"/>
    </row>
    <row r="65" spans="1:7" s="68" customFormat="1" ht="15" thickBot="1">
      <c r="A65" s="95"/>
      <c r="B65" s="93"/>
      <c r="C65" s="111"/>
      <c r="D65" s="95"/>
      <c r="E65" s="112"/>
      <c r="F65" s="113"/>
      <c r="G65" s="1"/>
    </row>
    <row r="66" spans="1:7" s="68" customFormat="1" ht="15">
      <c r="A66" s="114" t="s">
        <v>50</v>
      </c>
      <c r="B66" s="99" t="s">
        <v>51</v>
      </c>
      <c r="C66" s="115"/>
      <c r="D66" s="116" t="s">
        <v>52</v>
      </c>
      <c r="E66" s="99" t="s">
        <v>53</v>
      </c>
      <c r="F66" s="73"/>
      <c r="G66" s="1"/>
    </row>
    <row r="67" spans="1:7" s="68" customFormat="1" ht="14.25">
      <c r="A67" s="74"/>
      <c r="B67" s="66"/>
      <c r="C67" s="117"/>
      <c r="D67" s="66"/>
      <c r="E67" s="201"/>
      <c r="F67" s="202"/>
      <c r="G67" s="1"/>
    </row>
    <row r="68" spans="1:7" s="68" customFormat="1" ht="14.25">
      <c r="A68" s="83" t="s">
        <v>5</v>
      </c>
      <c r="B68" s="16" t="s">
        <v>54</v>
      </c>
      <c r="C68" s="118">
        <f>C64+C59+F58+F63</f>
        <v>0</v>
      </c>
      <c r="D68" s="66"/>
      <c r="E68" s="201"/>
      <c r="F68" s="202"/>
      <c r="G68" s="1"/>
    </row>
    <row r="69" spans="1:7" s="68" customFormat="1" ht="14.25">
      <c r="A69" s="83" t="s">
        <v>8</v>
      </c>
      <c r="B69" s="119" t="s">
        <v>55</v>
      </c>
      <c r="C69" s="118">
        <f>+C50</f>
        <v>0</v>
      </c>
      <c r="D69" s="66"/>
      <c r="E69" s="201"/>
      <c r="F69" s="202"/>
      <c r="G69" s="1"/>
    </row>
    <row r="70" spans="1:7" s="68" customFormat="1" ht="15">
      <c r="A70" s="83" t="s">
        <v>11</v>
      </c>
      <c r="B70" s="91" t="s">
        <v>56</v>
      </c>
      <c r="C70" s="120">
        <f>C68-C69</f>
        <v>0</v>
      </c>
      <c r="D70" s="66"/>
      <c r="E70" s="201"/>
      <c r="F70" s="202"/>
      <c r="G70" s="1"/>
    </row>
    <row r="71" spans="1:7" s="68" customFormat="1" ht="15.75" thickBot="1">
      <c r="A71" s="92"/>
      <c r="B71" s="121"/>
      <c r="C71" s="122"/>
      <c r="D71" s="112"/>
      <c r="E71" s="123"/>
      <c r="F71" s="124"/>
      <c r="G71" s="1"/>
    </row>
    <row r="72" spans="1:7" s="68" customFormat="1" ht="15" thickBot="1">
      <c r="A72" s="65"/>
      <c r="B72" s="190"/>
      <c r="C72" s="190"/>
      <c r="D72" s="190"/>
      <c r="E72" s="190"/>
      <c r="F72" s="190"/>
      <c r="G72" s="1"/>
    </row>
    <row r="73" spans="1:7" s="68" customFormat="1" ht="27" customHeight="1" thickBot="1">
      <c r="A73" s="207" t="s">
        <v>83</v>
      </c>
      <c r="B73" s="208"/>
      <c r="C73" s="208"/>
      <c r="D73" s="208"/>
      <c r="E73" s="208"/>
      <c r="F73" s="209"/>
      <c r="G73" s="1"/>
    </row>
    <row r="74" spans="1:7" s="68" customFormat="1" ht="16.5">
      <c r="A74" s="125" t="s">
        <v>61</v>
      </c>
      <c r="B74" s="126"/>
      <c r="C74" s="127"/>
      <c r="D74" s="125" t="s">
        <v>62</v>
      </c>
      <c r="E74" s="126"/>
      <c r="F74" s="128"/>
      <c r="G74" s="129"/>
    </row>
    <row r="75" spans="1:7" s="68" customFormat="1" ht="14.25">
      <c r="A75" s="130"/>
      <c r="B75" s="75" t="s">
        <v>4</v>
      </c>
      <c r="C75" s="166" t="s">
        <v>4</v>
      </c>
      <c r="D75" s="130"/>
      <c r="E75" s="129"/>
      <c r="F75" s="131"/>
      <c r="G75" s="129"/>
    </row>
    <row r="76" spans="1:7" s="82" customFormat="1" ht="12.75">
      <c r="A76" s="132" t="s">
        <v>5</v>
      </c>
      <c r="B76" s="66" t="s">
        <v>63</v>
      </c>
      <c r="C76" s="167" t="s">
        <v>71</v>
      </c>
      <c r="D76" s="133"/>
      <c r="E76" s="134" t="s">
        <v>64</v>
      </c>
      <c r="F76" s="135"/>
      <c r="G76" s="136"/>
    </row>
    <row r="77" spans="1:7" s="82" customFormat="1" ht="12.75">
      <c r="A77" s="132" t="s">
        <v>8</v>
      </c>
      <c r="B77" s="66" t="s">
        <v>9</v>
      </c>
      <c r="C77" s="169" t="s">
        <v>72</v>
      </c>
      <c r="D77" s="132" t="s">
        <v>5</v>
      </c>
      <c r="E77" s="66" t="s">
        <v>10</v>
      </c>
      <c r="F77" s="84">
        <v>2014</v>
      </c>
      <c r="G77" s="136"/>
    </row>
    <row r="78" spans="1:7" s="82" customFormat="1" ht="12.75">
      <c r="A78" s="132" t="s">
        <v>11</v>
      </c>
      <c r="B78" s="66" t="s">
        <v>12</v>
      </c>
      <c r="C78" s="169" t="s">
        <v>73</v>
      </c>
      <c r="D78" s="132" t="s">
        <v>8</v>
      </c>
      <c r="E78" s="66" t="s">
        <v>13</v>
      </c>
      <c r="F78" s="137">
        <v>42185</v>
      </c>
      <c r="G78" s="136"/>
    </row>
    <row r="79" spans="1:7" s="82" customFormat="1" ht="12.75">
      <c r="A79" s="132" t="s">
        <v>14</v>
      </c>
      <c r="B79" s="66" t="s">
        <v>15</v>
      </c>
      <c r="C79" s="170"/>
      <c r="D79" s="132" t="s">
        <v>11</v>
      </c>
      <c r="E79" s="66" t="s">
        <v>16</v>
      </c>
      <c r="F79" s="86">
        <v>103</v>
      </c>
      <c r="G79" s="136"/>
    </row>
    <row r="80" spans="1:7" s="68" customFormat="1" ht="14.25">
      <c r="A80" s="132"/>
      <c r="B80" s="87" t="s">
        <v>17</v>
      </c>
      <c r="C80" s="23" t="s">
        <v>18</v>
      </c>
      <c r="D80" s="132" t="s">
        <v>14</v>
      </c>
      <c r="E80" s="66" t="s">
        <v>65</v>
      </c>
      <c r="F80" s="86">
        <v>97</v>
      </c>
      <c r="G80" s="129"/>
    </row>
    <row r="81" spans="1:7" s="68" customFormat="1" ht="14.25">
      <c r="A81" s="132" t="s">
        <v>20</v>
      </c>
      <c r="B81" s="88" t="s">
        <v>58</v>
      </c>
      <c r="C81" s="19"/>
      <c r="D81" s="132" t="s">
        <v>20</v>
      </c>
      <c r="E81" s="134" t="s">
        <v>22</v>
      </c>
      <c r="F81" s="86">
        <v>105</v>
      </c>
      <c r="G81" s="129"/>
    </row>
    <row r="82" spans="1:7" s="68" customFormat="1" ht="14.25">
      <c r="A82" s="132" t="s">
        <v>23</v>
      </c>
      <c r="B82" s="16" t="s">
        <v>59</v>
      </c>
      <c r="C82" s="19"/>
      <c r="D82" s="132"/>
      <c r="E82" s="134"/>
      <c r="F82" s="138"/>
      <c r="G82" s="129"/>
    </row>
    <row r="83" spans="1:7" s="68" customFormat="1" ht="14.25">
      <c r="A83" s="132" t="s">
        <v>25</v>
      </c>
      <c r="B83" s="129" t="s">
        <v>26</v>
      </c>
      <c r="C83" s="28"/>
      <c r="D83" s="132"/>
      <c r="E83" s="134" t="s">
        <v>66</v>
      </c>
      <c r="F83" s="138"/>
      <c r="G83" s="129"/>
    </row>
    <row r="84" spans="1:7" s="68" customFormat="1" ht="14.25">
      <c r="A84" s="132" t="s">
        <v>28</v>
      </c>
      <c r="B84" s="129" t="s">
        <v>29</v>
      </c>
      <c r="C84" s="107">
        <f>+C83/3*2</f>
        <v>0</v>
      </c>
      <c r="D84" s="132" t="s">
        <v>23</v>
      </c>
      <c r="E84" s="66" t="s">
        <v>10</v>
      </c>
      <c r="F84" s="139">
        <v>2015</v>
      </c>
      <c r="G84" s="129"/>
    </row>
    <row r="85" spans="1:7" s="68" customFormat="1" ht="14.25">
      <c r="A85" s="132" t="s">
        <v>30</v>
      </c>
      <c r="B85" s="134" t="s">
        <v>31</v>
      </c>
      <c r="C85" s="107">
        <f>(C84+C83)/10</f>
        <v>0</v>
      </c>
      <c r="D85" s="132" t="s">
        <v>25</v>
      </c>
      <c r="E85" s="66" t="s">
        <v>16</v>
      </c>
      <c r="F85" s="86">
        <v>103</v>
      </c>
      <c r="G85" s="129"/>
    </row>
    <row r="86" spans="1:7" s="68" customFormat="1" ht="14.25">
      <c r="A86" s="132" t="s">
        <v>32</v>
      </c>
      <c r="B86" s="129" t="s">
        <v>33</v>
      </c>
      <c r="C86" s="107">
        <f>ROUND(C84/2,0)</f>
        <v>0</v>
      </c>
      <c r="D86" s="132" t="s">
        <v>28</v>
      </c>
      <c r="E86" s="66" t="s">
        <v>19</v>
      </c>
      <c r="F86" s="86">
        <v>97</v>
      </c>
      <c r="G86" s="129"/>
    </row>
    <row r="87" spans="1:7" s="68" customFormat="1" ht="14.25">
      <c r="A87" s="132" t="s">
        <v>34</v>
      </c>
      <c r="B87" s="129" t="s">
        <v>35</v>
      </c>
      <c r="C87" s="140">
        <f>IF(C82&lt;=F78,1,IF(C81&lt;F78,((F78-C81+1)/(C82-C81+1)),0))</f>
        <v>1</v>
      </c>
      <c r="D87" s="132" t="s">
        <v>30</v>
      </c>
      <c r="E87" s="91" t="s">
        <v>22</v>
      </c>
      <c r="F87" s="141">
        <v>105</v>
      </c>
      <c r="G87" s="129"/>
    </row>
    <row r="88" spans="1:7" s="68" customFormat="1" ht="15" thickBot="1">
      <c r="A88" s="142" t="s">
        <v>36</v>
      </c>
      <c r="B88" s="143" t="s">
        <v>37</v>
      </c>
      <c r="C88" s="144">
        <f>SUM(1-C87)</f>
        <v>0</v>
      </c>
      <c r="D88" s="145"/>
      <c r="E88" s="143"/>
      <c r="F88" s="113"/>
      <c r="G88" s="129"/>
    </row>
    <row r="89" spans="1:7" s="68" customFormat="1" ht="16.5">
      <c r="A89" s="125" t="s">
        <v>67</v>
      </c>
      <c r="B89" s="146"/>
      <c r="C89" s="147"/>
      <c r="D89" s="125" t="s">
        <v>68</v>
      </c>
      <c r="E89" s="146"/>
      <c r="F89" s="71"/>
      <c r="G89" s="129"/>
    </row>
    <row r="90" spans="1:7" s="68" customFormat="1" ht="14.25">
      <c r="A90" s="130"/>
      <c r="B90" s="129"/>
      <c r="C90" s="148"/>
      <c r="D90" s="130"/>
      <c r="E90" s="129"/>
      <c r="F90" s="110"/>
      <c r="G90" s="129"/>
    </row>
    <row r="91" spans="1:7" s="68" customFormat="1" ht="14.25">
      <c r="A91" s="130"/>
      <c r="B91" s="80" t="s">
        <v>7</v>
      </c>
      <c r="C91" s="148"/>
      <c r="D91" s="130"/>
      <c r="E91" s="80" t="s">
        <v>7</v>
      </c>
      <c r="F91" s="110"/>
      <c r="G91" s="129"/>
    </row>
    <row r="92" spans="1:7" s="68" customFormat="1" ht="14.25">
      <c r="A92" s="132" t="s">
        <v>5</v>
      </c>
      <c r="B92" s="129" t="s">
        <v>42</v>
      </c>
      <c r="C92" s="149"/>
      <c r="D92" s="132" t="s">
        <v>5</v>
      </c>
      <c r="E92" s="129" t="s">
        <v>43</v>
      </c>
      <c r="F92" s="150">
        <f>C85*C87</f>
        <v>0</v>
      </c>
      <c r="G92" s="129"/>
    </row>
    <row r="93" spans="1:7" s="68" customFormat="1" ht="14.25">
      <c r="A93" s="132" t="s">
        <v>8</v>
      </c>
      <c r="B93" s="129" t="s">
        <v>44</v>
      </c>
      <c r="C93" s="150">
        <f>C84*C87</f>
        <v>0</v>
      </c>
      <c r="D93" s="132" t="s">
        <v>8</v>
      </c>
      <c r="E93" s="129" t="s">
        <v>45</v>
      </c>
      <c r="F93" s="140">
        <f>IF(C92&gt;F81,100%,IF(C92&lt;F79,0,(C92-F79)/((F81-F79))))</f>
        <v>0</v>
      </c>
      <c r="G93" s="129"/>
    </row>
    <row r="94" spans="1:7" s="68" customFormat="1" ht="14.25">
      <c r="A94" s="132" t="s">
        <v>11</v>
      </c>
      <c r="B94" s="129" t="s">
        <v>45</v>
      </c>
      <c r="C94" s="140">
        <f>IF(C92&gt;F79,1,IF(C92&lt;F80,0,(C92-(F80))/(F79-(F80))))</f>
        <v>0</v>
      </c>
      <c r="D94" s="132" t="s">
        <v>11</v>
      </c>
      <c r="E94" s="134" t="s">
        <v>46</v>
      </c>
      <c r="F94" s="107">
        <f>ROUND(F93*F92,0)</f>
        <v>0</v>
      </c>
      <c r="G94" s="129"/>
    </row>
    <row r="95" spans="1:7" s="68" customFormat="1" ht="14.25">
      <c r="A95" s="132" t="s">
        <v>14</v>
      </c>
      <c r="B95" s="134" t="s">
        <v>47</v>
      </c>
      <c r="C95" s="107">
        <f>ROUND(C94*C93,0)</f>
        <v>0</v>
      </c>
      <c r="D95" s="130"/>
      <c r="E95" s="129"/>
      <c r="F95" s="110"/>
      <c r="G95" s="129"/>
    </row>
    <row r="96" spans="1:7" s="68" customFormat="1" ht="14.25">
      <c r="A96" s="130"/>
      <c r="B96" s="80" t="s">
        <v>27</v>
      </c>
      <c r="C96" s="131"/>
      <c r="D96" s="130"/>
      <c r="E96" s="80" t="s">
        <v>27</v>
      </c>
      <c r="F96" s="77"/>
      <c r="G96" s="129"/>
    </row>
    <row r="97" spans="1:7" s="68" customFormat="1" ht="14.25">
      <c r="A97" s="132" t="s">
        <v>20</v>
      </c>
      <c r="B97" s="129" t="s">
        <v>42</v>
      </c>
      <c r="C97" s="149"/>
      <c r="D97" s="132" t="s">
        <v>14</v>
      </c>
      <c r="E97" s="136" t="s">
        <v>48</v>
      </c>
      <c r="F97" s="150">
        <f>C85-F92</f>
        <v>0</v>
      </c>
      <c r="G97" s="129"/>
    </row>
    <row r="98" spans="1:7" s="68" customFormat="1" ht="14.25">
      <c r="A98" s="132" t="s">
        <v>23</v>
      </c>
      <c r="B98" s="129" t="s">
        <v>49</v>
      </c>
      <c r="C98" s="150">
        <f>C84-C93</f>
        <v>0</v>
      </c>
      <c r="D98" s="132" t="s">
        <v>20</v>
      </c>
      <c r="E98" s="129" t="s">
        <v>45</v>
      </c>
      <c r="F98" s="140">
        <f>IF(C97&gt;=F87,100%,IF(C97&lt;F85,0,(C97-F85)/((F87)-F85)))</f>
        <v>0</v>
      </c>
      <c r="G98" s="129"/>
    </row>
    <row r="99" spans="1:7" s="68" customFormat="1" ht="14.25">
      <c r="A99" s="132" t="s">
        <v>25</v>
      </c>
      <c r="B99" s="129" t="s">
        <v>45</v>
      </c>
      <c r="C99" s="140">
        <f>IF(C97&gt;F85,1,IF(C97&lt;F86,0,(C97-(F86))/(F85-(F86))))</f>
        <v>0</v>
      </c>
      <c r="D99" s="132" t="s">
        <v>23</v>
      </c>
      <c r="E99" s="134" t="s">
        <v>46</v>
      </c>
      <c r="F99" s="107">
        <f>ROUND(F98*F97,0)</f>
        <v>0</v>
      </c>
      <c r="G99" s="151"/>
    </row>
    <row r="100" spans="1:7" s="68" customFormat="1" ht="14.25">
      <c r="A100" s="132" t="s">
        <v>28</v>
      </c>
      <c r="B100" s="134" t="s">
        <v>47</v>
      </c>
      <c r="C100" s="107">
        <f>ROUND(C99*C98,0)</f>
        <v>0</v>
      </c>
      <c r="D100" s="130"/>
      <c r="E100" s="129"/>
      <c r="F100" s="110"/>
      <c r="G100" s="129"/>
    </row>
    <row r="101" spans="1:7" s="68" customFormat="1" ht="15" thickBot="1">
      <c r="A101" s="145"/>
      <c r="B101" s="143"/>
      <c r="C101" s="152"/>
      <c r="D101" s="145"/>
      <c r="E101" s="112"/>
      <c r="F101" s="153"/>
      <c r="G101" s="129"/>
    </row>
    <row r="102" spans="1:7" s="68" customFormat="1" ht="16.5">
      <c r="A102" s="125" t="s">
        <v>69</v>
      </c>
      <c r="B102" s="146"/>
      <c r="C102" s="71"/>
      <c r="D102" s="154" t="s">
        <v>70</v>
      </c>
      <c r="E102" s="155"/>
      <c r="F102" s="128"/>
      <c r="G102" s="129"/>
    </row>
    <row r="103" spans="1:7" s="68" customFormat="1" ht="14.25">
      <c r="A103" s="130"/>
      <c r="B103" s="66"/>
      <c r="C103" s="77"/>
      <c r="D103" s="156"/>
      <c r="E103" s="201"/>
      <c r="F103" s="202"/>
      <c r="G103" s="129"/>
    </row>
    <row r="104" spans="1:7" s="68" customFormat="1" ht="14.25">
      <c r="A104" s="132" t="s">
        <v>5</v>
      </c>
      <c r="B104" s="129" t="s">
        <v>54</v>
      </c>
      <c r="C104" s="157">
        <f>C100+C95+F94+F99</f>
        <v>0</v>
      </c>
      <c r="D104" s="66"/>
      <c r="E104" s="201"/>
      <c r="F104" s="202"/>
      <c r="G104" s="129"/>
    </row>
    <row r="105" spans="1:7" s="68" customFormat="1" ht="14.25">
      <c r="A105" s="132" t="s">
        <v>8</v>
      </c>
      <c r="B105" s="158" t="s">
        <v>55</v>
      </c>
      <c r="C105" s="159">
        <f>+C86</f>
        <v>0</v>
      </c>
      <c r="D105" s="156"/>
      <c r="E105" s="201"/>
      <c r="F105" s="202"/>
      <c r="G105" s="129"/>
    </row>
    <row r="106" spans="1:7" s="68" customFormat="1" ht="15" thickBot="1">
      <c r="A106" s="132" t="s">
        <v>11</v>
      </c>
      <c r="B106" s="160" t="s">
        <v>56</v>
      </c>
      <c r="C106" s="187">
        <f>+C104-C105</f>
        <v>0</v>
      </c>
      <c r="D106" s="156"/>
      <c r="E106" s="201"/>
      <c r="F106" s="202"/>
      <c r="G106" s="129"/>
    </row>
    <row r="107" spans="1:7" s="68" customFormat="1" ht="16.5" thickBot="1" thickTop="1">
      <c r="A107" s="142"/>
      <c r="B107" s="121"/>
      <c r="C107" s="161"/>
      <c r="D107" s="162"/>
      <c r="E107" s="163"/>
      <c r="F107" s="164"/>
      <c r="G107" s="129"/>
    </row>
    <row r="108" spans="1:6" s="68" customFormat="1" ht="15" thickBot="1">
      <c r="A108" s="66"/>
      <c r="B108" s="66"/>
      <c r="D108" s="129"/>
      <c r="E108" s="129"/>
      <c r="F108" s="129"/>
    </row>
    <row r="109" spans="1:6" ht="17.25" thickBot="1">
      <c r="A109" s="203" t="s">
        <v>82</v>
      </c>
      <c r="B109" s="204"/>
      <c r="C109" s="204"/>
      <c r="D109" s="204"/>
      <c r="E109" s="204"/>
      <c r="F109" s="205"/>
    </row>
    <row r="110" spans="1:6" ht="16.5">
      <c r="A110" s="69" t="s">
        <v>0</v>
      </c>
      <c r="B110" s="70" t="s">
        <v>1</v>
      </c>
      <c r="C110" s="71"/>
      <c r="D110" s="69" t="s">
        <v>2</v>
      </c>
      <c r="E110" s="72" t="s">
        <v>3</v>
      </c>
      <c r="F110" s="73"/>
    </row>
    <row r="111" spans="1:6" ht="14.25">
      <c r="A111" s="74"/>
      <c r="B111" s="165" t="s">
        <v>4</v>
      </c>
      <c r="C111" s="166" t="s">
        <v>4</v>
      </c>
      <c r="D111" s="76"/>
      <c r="E111" s="76"/>
      <c r="F111" s="77"/>
    </row>
    <row r="112" spans="1:6" ht="14.25">
      <c r="A112" s="83" t="s">
        <v>5</v>
      </c>
      <c r="B112" s="66" t="s">
        <v>6</v>
      </c>
      <c r="C112" s="167" t="s">
        <v>71</v>
      </c>
      <c r="D112" s="74"/>
      <c r="E112" s="168" t="s">
        <v>7</v>
      </c>
      <c r="F112" s="77"/>
    </row>
    <row r="113" spans="1:6" ht="14.25">
      <c r="A113" s="83" t="s">
        <v>8</v>
      </c>
      <c r="B113" s="66" t="s">
        <v>9</v>
      </c>
      <c r="C113" s="169" t="s">
        <v>72</v>
      </c>
      <c r="D113" s="83" t="s">
        <v>5</v>
      </c>
      <c r="E113" s="66" t="s">
        <v>10</v>
      </c>
      <c r="F113" s="17">
        <v>2014</v>
      </c>
    </row>
    <row r="114" spans="1:6" ht="14.25">
      <c r="A114" s="83" t="s">
        <v>11</v>
      </c>
      <c r="B114" s="66" t="s">
        <v>12</v>
      </c>
      <c r="C114" s="169" t="s">
        <v>73</v>
      </c>
      <c r="D114" s="83" t="s">
        <v>8</v>
      </c>
      <c r="E114" s="66" t="s">
        <v>13</v>
      </c>
      <c r="F114" s="18">
        <v>42185</v>
      </c>
    </row>
    <row r="115" spans="1:6" ht="14.25">
      <c r="A115" s="83" t="s">
        <v>14</v>
      </c>
      <c r="B115" s="66" t="s">
        <v>15</v>
      </c>
      <c r="C115" s="170"/>
      <c r="D115" s="83" t="s">
        <v>11</v>
      </c>
      <c r="E115" s="66" t="s">
        <v>16</v>
      </c>
      <c r="F115" s="20">
        <v>105</v>
      </c>
    </row>
    <row r="116" spans="1:6" ht="14.25">
      <c r="A116" s="83"/>
      <c r="B116" s="171" t="s">
        <v>74</v>
      </c>
      <c r="C116" s="23" t="s">
        <v>18</v>
      </c>
      <c r="D116" s="83" t="s">
        <v>14</v>
      </c>
      <c r="E116" s="66" t="s">
        <v>19</v>
      </c>
      <c r="F116" s="20">
        <v>95</v>
      </c>
    </row>
    <row r="117" spans="1:6" ht="14.25">
      <c r="A117" s="83" t="s">
        <v>20</v>
      </c>
      <c r="B117" s="172" t="s">
        <v>75</v>
      </c>
      <c r="C117" s="19"/>
      <c r="D117" s="83" t="s">
        <v>20</v>
      </c>
      <c r="E117" s="173" t="s">
        <v>22</v>
      </c>
      <c r="F117" s="20">
        <v>106.2</v>
      </c>
    </row>
    <row r="118" spans="1:6" ht="14.25">
      <c r="A118" s="83" t="s">
        <v>23</v>
      </c>
      <c r="B118" s="172" t="s">
        <v>76</v>
      </c>
      <c r="C118" s="19"/>
      <c r="D118" s="83"/>
      <c r="E118" s="76"/>
      <c r="F118" s="89"/>
    </row>
    <row r="119" spans="1:6" ht="14.25">
      <c r="A119" s="83" t="s">
        <v>25</v>
      </c>
      <c r="B119" s="76" t="s">
        <v>77</v>
      </c>
      <c r="C119" s="174"/>
      <c r="D119" s="83"/>
      <c r="E119" s="168" t="s">
        <v>27</v>
      </c>
      <c r="F119" s="89"/>
    </row>
    <row r="120" spans="1:6" ht="14.25">
      <c r="A120" s="83" t="s">
        <v>28</v>
      </c>
      <c r="B120" s="76" t="s">
        <v>78</v>
      </c>
      <c r="C120" s="90">
        <f>+C119/3*2</f>
        <v>0</v>
      </c>
      <c r="D120" s="83" t="s">
        <v>23</v>
      </c>
      <c r="E120" s="66" t="s">
        <v>10</v>
      </c>
      <c r="F120" s="17">
        <v>2015</v>
      </c>
    </row>
    <row r="121" spans="1:6" ht="14.25">
      <c r="A121" s="83" t="s">
        <v>30</v>
      </c>
      <c r="B121" s="173" t="s">
        <v>31</v>
      </c>
      <c r="C121" s="90">
        <f>(C120+C119)/10</f>
        <v>0</v>
      </c>
      <c r="D121" s="83" t="s">
        <v>25</v>
      </c>
      <c r="E121" s="66" t="s">
        <v>16</v>
      </c>
      <c r="F121" s="20">
        <v>105</v>
      </c>
    </row>
    <row r="122" spans="1:6" ht="14.25">
      <c r="A122" s="83" t="s">
        <v>32</v>
      </c>
      <c r="B122" s="76" t="s">
        <v>33</v>
      </c>
      <c r="C122" s="90">
        <f>ROUND(C120/2,0)</f>
        <v>0</v>
      </c>
      <c r="D122" s="83" t="s">
        <v>28</v>
      </c>
      <c r="E122" s="66" t="s">
        <v>19</v>
      </c>
      <c r="F122" s="20">
        <v>95</v>
      </c>
    </row>
    <row r="123" spans="1:6" ht="14.25">
      <c r="A123" s="83" t="s">
        <v>34</v>
      </c>
      <c r="B123" s="76" t="s">
        <v>35</v>
      </c>
      <c r="C123" s="175">
        <f>IF(C118&lt;=F114,1,IF(C117&lt;F114,((F114-C117+1)/(C118-C117+1)),0))</f>
        <v>1</v>
      </c>
      <c r="D123" s="83" t="s">
        <v>30</v>
      </c>
      <c r="E123" s="91" t="s">
        <v>22</v>
      </c>
      <c r="F123" s="20">
        <v>106.2</v>
      </c>
    </row>
    <row r="124" spans="1:6" ht="15" thickBot="1">
      <c r="A124" s="92" t="s">
        <v>36</v>
      </c>
      <c r="B124" s="93" t="s">
        <v>37</v>
      </c>
      <c r="C124" s="176">
        <f>IF(C123=100%,0,100%-C123)</f>
        <v>0</v>
      </c>
      <c r="D124" s="95"/>
      <c r="E124" s="93"/>
      <c r="F124" s="177"/>
    </row>
    <row r="125" spans="1:6" ht="15">
      <c r="A125" s="97" t="s">
        <v>38</v>
      </c>
      <c r="B125" s="98" t="s">
        <v>39</v>
      </c>
      <c r="C125" s="76"/>
      <c r="D125" s="69" t="s">
        <v>40</v>
      </c>
      <c r="E125" s="99" t="s">
        <v>41</v>
      </c>
      <c r="F125" s="178"/>
    </row>
    <row r="126" spans="1:6" ht="14.25">
      <c r="A126" s="74"/>
      <c r="B126" s="76"/>
      <c r="C126" s="76"/>
      <c r="D126" s="74"/>
      <c r="E126" s="76"/>
      <c r="F126" s="89"/>
    </row>
    <row r="127" spans="1:6" ht="14.25">
      <c r="A127" s="74"/>
      <c r="B127" s="168" t="s">
        <v>79</v>
      </c>
      <c r="C127" s="76"/>
      <c r="D127" s="74"/>
      <c r="E127" s="179" t="s">
        <v>79</v>
      </c>
      <c r="F127" s="89"/>
    </row>
    <row r="128" spans="1:6" ht="14.25">
      <c r="A128" s="83" t="s">
        <v>5</v>
      </c>
      <c r="B128" s="76" t="s">
        <v>42</v>
      </c>
      <c r="C128" s="102"/>
      <c r="D128" s="83" t="s">
        <v>5</v>
      </c>
      <c r="E128" s="76" t="s">
        <v>43</v>
      </c>
      <c r="F128" s="103">
        <f>C121*C123</f>
        <v>0</v>
      </c>
    </row>
    <row r="129" spans="1:6" ht="14.25">
      <c r="A129" s="83" t="s">
        <v>8</v>
      </c>
      <c r="B129" s="76" t="s">
        <v>44</v>
      </c>
      <c r="C129" s="104">
        <f>C120*C123</f>
        <v>0</v>
      </c>
      <c r="D129" s="83" t="s">
        <v>8</v>
      </c>
      <c r="E129" s="76" t="s">
        <v>45</v>
      </c>
      <c r="F129" s="105">
        <f>IF(C128&gt;F117,100%,IF(C128&lt;F115,0,(C128-F115)/(F117-F115)))</f>
        <v>0</v>
      </c>
    </row>
    <row r="130" spans="1:6" ht="14.25">
      <c r="A130" s="83" t="s">
        <v>11</v>
      </c>
      <c r="B130" s="76" t="s">
        <v>45</v>
      </c>
      <c r="C130" s="106">
        <f>IF(C128&gt;F115,1,IF(C128&lt;F116,0,(C128-(F116))/(F115-(F116))))</f>
        <v>0</v>
      </c>
      <c r="D130" s="83" t="s">
        <v>11</v>
      </c>
      <c r="E130" s="173" t="s">
        <v>46</v>
      </c>
      <c r="F130" s="107">
        <f>ROUND(F129*F128,0)</f>
        <v>0</v>
      </c>
    </row>
    <row r="131" spans="1:6" ht="14.25">
      <c r="A131" s="83" t="s">
        <v>14</v>
      </c>
      <c r="B131" s="173" t="s">
        <v>47</v>
      </c>
      <c r="C131" s="108">
        <f>ROUND(C130*C129,0)</f>
        <v>0</v>
      </c>
      <c r="D131" s="74"/>
      <c r="E131" s="76"/>
      <c r="F131" s="89"/>
    </row>
    <row r="132" spans="1:6" ht="14.25">
      <c r="A132" s="74"/>
      <c r="B132" s="168" t="s">
        <v>80</v>
      </c>
      <c r="C132" s="180"/>
      <c r="D132" s="74"/>
      <c r="E132" s="179" t="s">
        <v>80</v>
      </c>
      <c r="F132" s="89"/>
    </row>
    <row r="133" spans="1:6" ht="14.25">
      <c r="A133" s="83" t="s">
        <v>20</v>
      </c>
      <c r="B133" s="76" t="s">
        <v>42</v>
      </c>
      <c r="C133" s="102"/>
      <c r="D133" s="83" t="s">
        <v>14</v>
      </c>
      <c r="E133" s="181" t="s">
        <v>48</v>
      </c>
      <c r="F133" s="103">
        <f>C121-F128</f>
        <v>0</v>
      </c>
    </row>
    <row r="134" spans="1:6" ht="14.25">
      <c r="A134" s="83" t="s">
        <v>23</v>
      </c>
      <c r="B134" s="76" t="s">
        <v>49</v>
      </c>
      <c r="C134" s="150">
        <f>C120-C129</f>
        <v>0</v>
      </c>
      <c r="D134" s="83" t="s">
        <v>20</v>
      </c>
      <c r="E134" s="76" t="s">
        <v>45</v>
      </c>
      <c r="F134" s="105">
        <f>IF(OR(C133=0,C133="NA"),0%,IF(C133&gt;F123,100%,IF(C133&lt;F121,0,(C133-F121)/(F123-F121))))</f>
        <v>0</v>
      </c>
    </row>
    <row r="135" spans="1:6" ht="14.25">
      <c r="A135" s="83" t="s">
        <v>25</v>
      </c>
      <c r="B135" s="76" t="s">
        <v>45</v>
      </c>
      <c r="C135" s="106">
        <f>IF(C133="NA",0%,IF(C133&gt;F121,1,IF(C133&lt;F122,0,(C133-(F122))/(F121-(F122)))))</f>
        <v>0</v>
      </c>
      <c r="D135" s="83" t="s">
        <v>23</v>
      </c>
      <c r="E135" s="173" t="s">
        <v>46</v>
      </c>
      <c r="F135" s="107">
        <f>ROUND(F134*F133,0)</f>
        <v>0</v>
      </c>
    </row>
    <row r="136" spans="1:6" ht="14.25">
      <c r="A136" s="83" t="s">
        <v>28</v>
      </c>
      <c r="B136" s="173" t="s">
        <v>47</v>
      </c>
      <c r="C136" s="108">
        <f>ROUND(C135*C134,0)</f>
        <v>0</v>
      </c>
      <c r="D136" s="74"/>
      <c r="E136" s="76"/>
      <c r="F136" s="182"/>
    </row>
    <row r="137" spans="1:6" ht="15" thickBot="1">
      <c r="A137" s="95"/>
      <c r="B137" s="93"/>
      <c r="C137" s="111"/>
      <c r="D137" s="95"/>
      <c r="E137" s="112"/>
      <c r="F137" s="113"/>
    </row>
    <row r="138" spans="1:6" ht="15">
      <c r="A138" s="114" t="s">
        <v>50</v>
      </c>
      <c r="B138" s="99" t="s">
        <v>51</v>
      </c>
      <c r="C138" s="115"/>
      <c r="D138" s="116" t="s">
        <v>52</v>
      </c>
      <c r="E138" s="99" t="s">
        <v>53</v>
      </c>
      <c r="F138" s="73"/>
    </row>
    <row r="139" spans="1:6" ht="14.25">
      <c r="A139" s="74"/>
      <c r="C139" s="117"/>
      <c r="E139" s="201"/>
      <c r="F139" s="202"/>
    </row>
    <row r="140" spans="1:6" ht="14.25">
      <c r="A140" s="83" t="s">
        <v>5</v>
      </c>
      <c r="B140" s="76" t="s">
        <v>54</v>
      </c>
      <c r="C140" s="118">
        <f>C136+C131+F130+F135</f>
        <v>0</v>
      </c>
      <c r="E140" s="201"/>
      <c r="F140" s="202"/>
    </row>
    <row r="141" spans="1:6" ht="14.25">
      <c r="A141" s="83" t="s">
        <v>8</v>
      </c>
      <c r="B141" s="119" t="s">
        <v>55</v>
      </c>
      <c r="C141" s="118">
        <f>+C122</f>
        <v>0</v>
      </c>
      <c r="E141" s="201"/>
      <c r="F141" s="202"/>
    </row>
    <row r="142" spans="1:6" ht="15">
      <c r="A142" s="83" t="s">
        <v>11</v>
      </c>
      <c r="B142" s="91" t="s">
        <v>56</v>
      </c>
      <c r="C142" s="120">
        <f>C140-C141</f>
        <v>0</v>
      </c>
      <c r="E142" s="201"/>
      <c r="F142" s="202"/>
    </row>
    <row r="143" spans="1:6" ht="15.75" thickBot="1">
      <c r="A143" s="92"/>
      <c r="B143" s="121"/>
      <c r="C143" s="122"/>
      <c r="D143" s="112"/>
      <c r="E143" s="123"/>
      <c r="F143" s="124"/>
    </row>
    <row r="144" spans="1:6" ht="15" thickBot="1">
      <c r="A144" s="65"/>
      <c r="B144" s="190"/>
      <c r="C144" s="190"/>
      <c r="D144" s="190"/>
      <c r="E144" s="190"/>
      <c r="F144" s="190"/>
    </row>
    <row r="145" spans="1:6" ht="17.25" thickBot="1">
      <c r="A145" s="203" t="s">
        <v>86</v>
      </c>
      <c r="B145" s="204"/>
      <c r="C145" s="204"/>
      <c r="D145" s="204"/>
      <c r="E145" s="204"/>
      <c r="F145" s="205"/>
    </row>
    <row r="146" spans="1:6" ht="16.5">
      <c r="A146" s="69" t="s">
        <v>0</v>
      </c>
      <c r="B146" s="70" t="s">
        <v>1</v>
      </c>
      <c r="C146" s="71"/>
      <c r="D146" s="69" t="s">
        <v>2</v>
      </c>
      <c r="E146" s="72" t="s">
        <v>3</v>
      </c>
      <c r="F146" s="73"/>
    </row>
    <row r="147" spans="1:6" ht="14.25">
      <c r="A147" s="74"/>
      <c r="B147" s="165" t="s">
        <v>4</v>
      </c>
      <c r="C147" s="183" t="s">
        <v>4</v>
      </c>
      <c r="D147" s="76"/>
      <c r="E147" s="76"/>
      <c r="F147" s="77"/>
    </row>
    <row r="148" spans="1:6" ht="14.25">
      <c r="A148" s="83" t="s">
        <v>5</v>
      </c>
      <c r="B148" s="66" t="s">
        <v>6</v>
      </c>
      <c r="C148" s="167" t="s">
        <v>71</v>
      </c>
      <c r="D148" s="74"/>
      <c r="E148" s="168" t="s">
        <v>7</v>
      </c>
      <c r="F148" s="77"/>
    </row>
    <row r="149" spans="1:6" ht="14.25">
      <c r="A149" s="83" t="s">
        <v>8</v>
      </c>
      <c r="B149" s="66" t="s">
        <v>9</v>
      </c>
      <c r="C149" s="169" t="s">
        <v>72</v>
      </c>
      <c r="D149" s="83" t="s">
        <v>5</v>
      </c>
      <c r="E149" s="66" t="s">
        <v>10</v>
      </c>
      <c r="F149" s="84">
        <v>2014</v>
      </c>
    </row>
    <row r="150" spans="1:6" ht="14.25">
      <c r="A150" s="83" t="s">
        <v>11</v>
      </c>
      <c r="B150" s="66" t="s">
        <v>12</v>
      </c>
      <c r="C150" s="169" t="s">
        <v>73</v>
      </c>
      <c r="D150" s="83" t="s">
        <v>8</v>
      </c>
      <c r="E150" s="66" t="s">
        <v>13</v>
      </c>
      <c r="F150" s="85">
        <v>42185</v>
      </c>
    </row>
    <row r="151" spans="1:6" ht="14.25">
      <c r="A151" s="83" t="s">
        <v>14</v>
      </c>
      <c r="B151" s="66" t="s">
        <v>15</v>
      </c>
      <c r="C151" s="170"/>
      <c r="D151" s="83" t="s">
        <v>11</v>
      </c>
      <c r="E151" s="66" t="s">
        <v>16</v>
      </c>
      <c r="F151" s="86">
        <v>103</v>
      </c>
    </row>
    <row r="152" spans="1:6" ht="14.25">
      <c r="A152" s="83"/>
      <c r="B152" s="171" t="s">
        <v>74</v>
      </c>
      <c r="C152" s="23" t="s">
        <v>18</v>
      </c>
      <c r="D152" s="83" t="s">
        <v>14</v>
      </c>
      <c r="E152" s="66" t="s">
        <v>81</v>
      </c>
      <c r="F152" s="86">
        <v>97</v>
      </c>
    </row>
    <row r="153" spans="1:6" ht="14.25">
      <c r="A153" s="83" t="s">
        <v>20</v>
      </c>
      <c r="B153" s="172" t="s">
        <v>75</v>
      </c>
      <c r="C153" s="19"/>
      <c r="D153" s="83" t="s">
        <v>20</v>
      </c>
      <c r="E153" s="173" t="s">
        <v>22</v>
      </c>
      <c r="F153" s="86">
        <v>105</v>
      </c>
    </row>
    <row r="154" spans="1:6" ht="14.25">
      <c r="A154" s="83" t="s">
        <v>23</v>
      </c>
      <c r="B154" s="172" t="s">
        <v>76</v>
      </c>
      <c r="C154" s="19"/>
      <c r="D154" s="83"/>
      <c r="E154" s="76"/>
      <c r="F154" s="89"/>
    </row>
    <row r="155" spans="1:6" ht="14.25">
      <c r="A155" s="83" t="s">
        <v>25</v>
      </c>
      <c r="B155" s="76" t="s">
        <v>77</v>
      </c>
      <c r="C155" s="174"/>
      <c r="D155" s="83"/>
      <c r="E155" s="168" t="s">
        <v>27</v>
      </c>
      <c r="F155" s="89"/>
    </row>
    <row r="156" spans="1:6" ht="14.25">
      <c r="A156" s="83" t="s">
        <v>28</v>
      </c>
      <c r="B156" s="76" t="s">
        <v>78</v>
      </c>
      <c r="C156" s="90">
        <f>+C155/3*2</f>
        <v>0</v>
      </c>
      <c r="D156" s="83" t="s">
        <v>23</v>
      </c>
      <c r="E156" s="66" t="s">
        <v>10</v>
      </c>
      <c r="F156" s="84">
        <v>2015</v>
      </c>
    </row>
    <row r="157" spans="1:6" ht="14.25">
      <c r="A157" s="83" t="s">
        <v>30</v>
      </c>
      <c r="B157" s="173" t="s">
        <v>31</v>
      </c>
      <c r="C157" s="90">
        <f>(C156+C155)/10</f>
        <v>0</v>
      </c>
      <c r="D157" s="83" t="s">
        <v>25</v>
      </c>
      <c r="E157" s="66" t="s">
        <v>16</v>
      </c>
      <c r="F157" s="86">
        <v>103</v>
      </c>
    </row>
    <row r="158" spans="1:6" ht="14.25">
      <c r="A158" s="83" t="s">
        <v>32</v>
      </c>
      <c r="B158" s="76" t="s">
        <v>33</v>
      </c>
      <c r="C158" s="90">
        <f>ROUND(C156/2,0)</f>
        <v>0</v>
      </c>
      <c r="D158" s="83" t="s">
        <v>28</v>
      </c>
      <c r="E158" s="66" t="s">
        <v>81</v>
      </c>
      <c r="F158" s="86">
        <v>97</v>
      </c>
    </row>
    <row r="159" spans="1:6" ht="14.25">
      <c r="A159" s="83" t="s">
        <v>34</v>
      </c>
      <c r="B159" s="76" t="s">
        <v>35</v>
      </c>
      <c r="C159" s="184">
        <f>IF(C154&lt;=F150,1,IF(C153&lt;F150,((F150-C153+1)/(C154-C153+1)),0))</f>
        <v>1</v>
      </c>
      <c r="D159" s="83" t="s">
        <v>30</v>
      </c>
      <c r="E159" s="91" t="s">
        <v>22</v>
      </c>
      <c r="F159" s="86">
        <v>105</v>
      </c>
    </row>
    <row r="160" spans="1:6" ht="15" thickBot="1">
      <c r="A160" s="92" t="s">
        <v>36</v>
      </c>
      <c r="B160" s="93" t="s">
        <v>37</v>
      </c>
      <c r="C160" s="176">
        <f>IF(C159=100%,0,100%-C159)</f>
        <v>0</v>
      </c>
      <c r="D160" s="95"/>
      <c r="E160" s="93"/>
      <c r="F160" s="177"/>
    </row>
    <row r="161" spans="1:6" ht="15">
      <c r="A161" s="97" t="s">
        <v>38</v>
      </c>
      <c r="B161" s="98" t="s">
        <v>39</v>
      </c>
      <c r="C161" s="76"/>
      <c r="D161" s="69" t="s">
        <v>40</v>
      </c>
      <c r="E161" s="99" t="s">
        <v>41</v>
      </c>
      <c r="F161" s="178"/>
    </row>
    <row r="162" spans="1:6" ht="14.25">
      <c r="A162" s="74"/>
      <c r="B162" s="76"/>
      <c r="C162" s="76"/>
      <c r="D162" s="74"/>
      <c r="E162" s="76"/>
      <c r="F162" s="89"/>
    </row>
    <row r="163" spans="1:6" ht="14.25">
      <c r="A163" s="74"/>
      <c r="B163" s="168" t="s">
        <v>79</v>
      </c>
      <c r="C163" s="76"/>
      <c r="D163" s="74"/>
      <c r="E163" s="179" t="s">
        <v>79</v>
      </c>
      <c r="F163" s="89"/>
    </row>
    <row r="164" spans="1:6" ht="14.25">
      <c r="A164" s="83" t="s">
        <v>5</v>
      </c>
      <c r="B164" s="76" t="s">
        <v>42</v>
      </c>
      <c r="C164" s="102"/>
      <c r="D164" s="83" t="s">
        <v>5</v>
      </c>
      <c r="E164" s="76" t="s">
        <v>43</v>
      </c>
      <c r="F164" s="103">
        <f>C157*C159</f>
        <v>0</v>
      </c>
    </row>
    <row r="165" spans="1:6" ht="14.25">
      <c r="A165" s="83" t="s">
        <v>8</v>
      </c>
      <c r="B165" s="76" t="s">
        <v>44</v>
      </c>
      <c r="C165" s="104">
        <f>C156*C159</f>
        <v>0</v>
      </c>
      <c r="D165" s="83" t="s">
        <v>8</v>
      </c>
      <c r="E165" s="76" t="s">
        <v>45</v>
      </c>
      <c r="F165" s="105">
        <f>IF(C164&gt;F153,100%,IF(C164&lt;F151,0,(C164-F151)/(F153-F151)))</f>
        <v>0</v>
      </c>
    </row>
    <row r="166" spans="1:6" ht="14.25">
      <c r="A166" s="83" t="s">
        <v>11</v>
      </c>
      <c r="B166" s="76" t="s">
        <v>45</v>
      </c>
      <c r="C166" s="106">
        <f>IF(C164&gt;F151,1,IF(C164&lt;F152,0,(C164-(F152))/(F151-(F152))))</f>
        <v>0</v>
      </c>
      <c r="D166" s="83" t="s">
        <v>11</v>
      </c>
      <c r="E166" s="173" t="s">
        <v>46</v>
      </c>
      <c r="F166" s="107">
        <f>ROUND(F165*F164,0)</f>
        <v>0</v>
      </c>
    </row>
    <row r="167" spans="1:6" ht="14.25">
      <c r="A167" s="83" t="s">
        <v>14</v>
      </c>
      <c r="B167" s="173" t="s">
        <v>47</v>
      </c>
      <c r="C167" s="108">
        <f>ROUND(C166*C165,0)</f>
        <v>0</v>
      </c>
      <c r="D167" s="74"/>
      <c r="E167" s="76"/>
      <c r="F167" s="89"/>
    </row>
    <row r="168" spans="1:6" ht="14.25">
      <c r="A168" s="74"/>
      <c r="B168" s="168" t="s">
        <v>80</v>
      </c>
      <c r="C168" s="23"/>
      <c r="D168" s="74"/>
      <c r="E168" s="179" t="s">
        <v>80</v>
      </c>
      <c r="F168" s="89"/>
    </row>
    <row r="169" spans="1:6" ht="14.25">
      <c r="A169" s="83" t="s">
        <v>20</v>
      </c>
      <c r="B169" s="76" t="s">
        <v>42</v>
      </c>
      <c r="C169" s="102"/>
      <c r="D169" s="83" t="s">
        <v>14</v>
      </c>
      <c r="E169" s="181" t="s">
        <v>48</v>
      </c>
      <c r="F169" s="103">
        <f>C157-F164</f>
        <v>0</v>
      </c>
    </row>
    <row r="170" spans="1:6" ht="14.25">
      <c r="A170" s="83" t="s">
        <v>23</v>
      </c>
      <c r="B170" s="76" t="s">
        <v>49</v>
      </c>
      <c r="C170" s="104">
        <f>C156-C165</f>
        <v>0</v>
      </c>
      <c r="D170" s="83" t="s">
        <v>20</v>
      </c>
      <c r="E170" s="76" t="s">
        <v>45</v>
      </c>
      <c r="F170" s="105">
        <f>IF(OR(C169=0,C169="NA"),0%,IF(C169&gt;F159,100%,IF(C169&lt;F157,0,(C169-F157)/(F159-F157))))</f>
        <v>0</v>
      </c>
    </row>
    <row r="171" spans="1:6" ht="14.25">
      <c r="A171" s="83" t="s">
        <v>25</v>
      </c>
      <c r="B171" s="76" t="s">
        <v>45</v>
      </c>
      <c r="C171" s="106">
        <f>IF(C169="NA",0%,IF(C169&gt;F157,1,IF(C169&lt;F158,0,(C169-(F158))/(F157-(F158)))))</f>
        <v>0</v>
      </c>
      <c r="D171" s="83" t="s">
        <v>23</v>
      </c>
      <c r="E171" s="173" t="s">
        <v>46</v>
      </c>
      <c r="F171" s="107">
        <f>ROUND(F170*F169,0)</f>
        <v>0</v>
      </c>
    </row>
    <row r="172" spans="1:6" ht="14.25">
      <c r="A172" s="83" t="s">
        <v>28</v>
      </c>
      <c r="B172" s="173" t="s">
        <v>47</v>
      </c>
      <c r="C172" s="108">
        <f>ROUND(C171*C170,0)</f>
        <v>0</v>
      </c>
      <c r="D172" s="74"/>
      <c r="E172" s="76"/>
      <c r="F172" s="182"/>
    </row>
    <row r="173" spans="1:6" ht="15" thickBot="1">
      <c r="A173" s="95"/>
      <c r="B173" s="93"/>
      <c r="C173" s="111"/>
      <c r="D173" s="95"/>
      <c r="E173" s="112"/>
      <c r="F173" s="113"/>
    </row>
    <row r="174" spans="1:6" ht="15">
      <c r="A174" s="114" t="s">
        <v>50</v>
      </c>
      <c r="B174" s="99" t="s">
        <v>51</v>
      </c>
      <c r="C174" s="115"/>
      <c r="D174" s="116" t="s">
        <v>52</v>
      </c>
      <c r="E174" s="99" t="s">
        <v>53</v>
      </c>
      <c r="F174" s="73"/>
    </row>
    <row r="175" spans="1:6" ht="14.25">
      <c r="A175" s="74"/>
      <c r="C175" s="117"/>
      <c r="E175" s="201"/>
      <c r="F175" s="202"/>
    </row>
    <row r="176" spans="1:6" ht="14.25">
      <c r="A176" s="83" t="s">
        <v>5</v>
      </c>
      <c r="B176" s="76" t="s">
        <v>54</v>
      </c>
      <c r="C176" s="118">
        <f>C172+C167+F166+F171</f>
        <v>0</v>
      </c>
      <c r="E176" s="201"/>
      <c r="F176" s="202"/>
    </row>
    <row r="177" spans="1:6" ht="14.25">
      <c r="A177" s="83" t="s">
        <v>8</v>
      </c>
      <c r="B177" s="119" t="s">
        <v>55</v>
      </c>
      <c r="C177" s="118">
        <f>+C158</f>
        <v>0</v>
      </c>
      <c r="E177" s="201"/>
      <c r="F177" s="202"/>
    </row>
    <row r="178" spans="1:6" ht="15">
      <c r="A178" s="83" t="s">
        <v>11</v>
      </c>
      <c r="B178" s="91" t="s">
        <v>56</v>
      </c>
      <c r="C178" s="120">
        <f>C176-C177</f>
        <v>0</v>
      </c>
      <c r="E178" s="201"/>
      <c r="F178" s="202"/>
    </row>
    <row r="179" spans="1:6" ht="15.75" thickBot="1">
      <c r="A179" s="92"/>
      <c r="B179" s="121"/>
      <c r="C179" s="122"/>
      <c r="D179" s="112"/>
      <c r="E179" s="123"/>
      <c r="F179" s="124"/>
    </row>
    <row r="181" ht="15" thickBot="1"/>
    <row r="182" spans="1:6" ht="17.25" thickBot="1">
      <c r="A182" s="203" t="s">
        <v>87</v>
      </c>
      <c r="B182" s="204"/>
      <c r="C182" s="204"/>
      <c r="D182" s="204"/>
      <c r="E182" s="204"/>
      <c r="F182" s="205"/>
    </row>
    <row r="183" spans="1:6" ht="16.5">
      <c r="A183" s="69" t="s">
        <v>0</v>
      </c>
      <c r="B183" s="70" t="s">
        <v>1</v>
      </c>
      <c r="C183" s="71"/>
      <c r="D183" s="69" t="s">
        <v>2</v>
      </c>
      <c r="E183" s="72" t="s">
        <v>3</v>
      </c>
      <c r="F183" s="73"/>
    </row>
    <row r="184" spans="1:6" ht="14.25">
      <c r="A184" s="74"/>
      <c r="B184" s="75" t="s">
        <v>4</v>
      </c>
      <c r="C184" s="183" t="s">
        <v>4</v>
      </c>
      <c r="D184" s="76"/>
      <c r="E184" s="76"/>
      <c r="F184" s="77"/>
    </row>
    <row r="185" spans="1:6" ht="14.25">
      <c r="A185" s="83" t="s">
        <v>5</v>
      </c>
      <c r="B185" s="66" t="s">
        <v>6</v>
      </c>
      <c r="C185" s="167" t="s">
        <v>71</v>
      </c>
      <c r="D185" s="74"/>
      <c r="E185" s="168" t="s">
        <v>7</v>
      </c>
      <c r="F185" s="77"/>
    </row>
    <row r="186" spans="1:6" ht="14.25">
      <c r="A186" s="83" t="s">
        <v>8</v>
      </c>
      <c r="B186" s="66" t="s">
        <v>9</v>
      </c>
      <c r="C186" s="169" t="s">
        <v>72</v>
      </c>
      <c r="D186" s="83" t="s">
        <v>5</v>
      </c>
      <c r="E186" s="66" t="s">
        <v>10</v>
      </c>
      <c r="F186" s="84">
        <v>2014</v>
      </c>
    </row>
    <row r="187" spans="1:6" ht="14.25">
      <c r="A187" s="83" t="s">
        <v>11</v>
      </c>
      <c r="B187" s="66" t="s">
        <v>12</v>
      </c>
      <c r="C187" s="169" t="s">
        <v>73</v>
      </c>
      <c r="D187" s="83" t="s">
        <v>8</v>
      </c>
      <c r="E187" s="66" t="s">
        <v>13</v>
      </c>
      <c r="F187" s="85">
        <v>42185</v>
      </c>
    </row>
    <row r="188" spans="1:6" ht="14.25">
      <c r="A188" s="83" t="s">
        <v>14</v>
      </c>
      <c r="B188" s="66" t="s">
        <v>15</v>
      </c>
      <c r="C188" s="170"/>
      <c r="D188" s="83" t="s">
        <v>11</v>
      </c>
      <c r="E188" s="66" t="s">
        <v>16</v>
      </c>
      <c r="F188" s="86">
        <v>103</v>
      </c>
    </row>
    <row r="189" spans="1:6" ht="14.25">
      <c r="A189" s="83"/>
      <c r="B189" s="171" t="s">
        <v>74</v>
      </c>
      <c r="C189" s="23" t="s">
        <v>18</v>
      </c>
      <c r="D189" s="83" t="s">
        <v>14</v>
      </c>
      <c r="E189" s="66" t="s">
        <v>19</v>
      </c>
      <c r="F189" s="86">
        <v>97</v>
      </c>
    </row>
    <row r="190" spans="1:6" ht="14.25">
      <c r="A190" s="83" t="s">
        <v>20</v>
      </c>
      <c r="B190" s="172" t="s">
        <v>75</v>
      </c>
      <c r="C190" s="19"/>
      <c r="D190" s="83" t="s">
        <v>20</v>
      </c>
      <c r="E190" s="173" t="s">
        <v>22</v>
      </c>
      <c r="F190" s="86">
        <v>105</v>
      </c>
    </row>
    <row r="191" spans="1:6" ht="14.25">
      <c r="A191" s="83" t="s">
        <v>23</v>
      </c>
      <c r="B191" s="172" t="s">
        <v>76</v>
      </c>
      <c r="C191" s="19"/>
      <c r="D191" s="83"/>
      <c r="E191" s="76"/>
      <c r="F191" s="89"/>
    </row>
    <row r="192" spans="1:6" ht="14.25">
      <c r="A192" s="83" t="s">
        <v>25</v>
      </c>
      <c r="B192" s="76" t="s">
        <v>77</v>
      </c>
      <c r="C192" s="174"/>
      <c r="D192" s="83"/>
      <c r="E192" s="168" t="s">
        <v>27</v>
      </c>
      <c r="F192" s="89"/>
    </row>
    <row r="193" spans="1:6" ht="14.25">
      <c r="A193" s="83" t="s">
        <v>28</v>
      </c>
      <c r="B193" s="76" t="s">
        <v>78</v>
      </c>
      <c r="C193" s="90">
        <f>+C192/3*2</f>
        <v>0</v>
      </c>
      <c r="D193" s="83" t="s">
        <v>23</v>
      </c>
      <c r="E193" s="66" t="s">
        <v>10</v>
      </c>
      <c r="F193" s="84">
        <v>2015</v>
      </c>
    </row>
    <row r="194" spans="1:6" ht="14.25">
      <c r="A194" s="83" t="s">
        <v>30</v>
      </c>
      <c r="B194" s="173" t="s">
        <v>31</v>
      </c>
      <c r="C194" s="90">
        <f>(C193+C192)/10</f>
        <v>0</v>
      </c>
      <c r="D194" s="83" t="s">
        <v>25</v>
      </c>
      <c r="E194" s="66" t="s">
        <v>16</v>
      </c>
      <c r="F194" s="86">
        <v>103</v>
      </c>
    </row>
    <row r="195" spans="1:6" ht="14.25">
      <c r="A195" s="83" t="s">
        <v>32</v>
      </c>
      <c r="B195" s="76" t="s">
        <v>33</v>
      </c>
      <c r="C195" s="90">
        <f>ROUND(C193/2,0)</f>
        <v>0</v>
      </c>
      <c r="D195" s="83" t="s">
        <v>28</v>
      </c>
      <c r="E195" s="66" t="s">
        <v>19</v>
      </c>
      <c r="F195" s="86">
        <v>97</v>
      </c>
    </row>
    <row r="196" spans="1:6" ht="14.25">
      <c r="A196" s="83" t="s">
        <v>34</v>
      </c>
      <c r="B196" s="76" t="s">
        <v>35</v>
      </c>
      <c r="C196" s="184">
        <f>IF(C191&lt;=F187,1,IF(C190&lt;F187,((F187-C190+1)/(C191-C190+1)),0))</f>
        <v>1</v>
      </c>
      <c r="D196" s="83" t="s">
        <v>30</v>
      </c>
      <c r="E196" s="91" t="s">
        <v>22</v>
      </c>
      <c r="F196" s="86">
        <v>105</v>
      </c>
    </row>
    <row r="197" spans="1:6" ht="15" thickBot="1">
      <c r="A197" s="92" t="s">
        <v>36</v>
      </c>
      <c r="B197" s="93" t="s">
        <v>37</v>
      </c>
      <c r="C197" s="176">
        <f>IF(C196=100%,0,100%-C196)</f>
        <v>0</v>
      </c>
      <c r="D197" s="95"/>
      <c r="E197" s="93"/>
      <c r="F197" s="177"/>
    </row>
    <row r="198" spans="1:6" ht="15">
      <c r="A198" s="97" t="s">
        <v>38</v>
      </c>
      <c r="B198" s="98" t="s">
        <v>39</v>
      </c>
      <c r="C198" s="76"/>
      <c r="D198" s="69" t="s">
        <v>40</v>
      </c>
      <c r="E198" s="99" t="s">
        <v>41</v>
      </c>
      <c r="F198" s="178"/>
    </row>
    <row r="199" spans="1:6" ht="14.25">
      <c r="A199" s="74"/>
      <c r="B199" s="76"/>
      <c r="C199" s="76"/>
      <c r="D199" s="74"/>
      <c r="E199" s="76"/>
      <c r="F199" s="89"/>
    </row>
    <row r="200" spans="1:6" ht="14.25">
      <c r="A200" s="74"/>
      <c r="B200" s="168" t="s">
        <v>79</v>
      </c>
      <c r="C200" s="76"/>
      <c r="D200" s="74"/>
      <c r="E200" s="179" t="s">
        <v>79</v>
      </c>
      <c r="F200" s="89"/>
    </row>
    <row r="201" spans="1:6" ht="14.25">
      <c r="A201" s="83" t="s">
        <v>5</v>
      </c>
      <c r="B201" s="76" t="s">
        <v>42</v>
      </c>
      <c r="C201" s="102"/>
      <c r="D201" s="83" t="s">
        <v>5</v>
      </c>
      <c r="E201" s="76" t="s">
        <v>43</v>
      </c>
      <c r="F201" s="103">
        <f>C194*C196</f>
        <v>0</v>
      </c>
    </row>
    <row r="202" spans="1:6" ht="14.25">
      <c r="A202" s="83" t="s">
        <v>8</v>
      </c>
      <c r="B202" s="76" t="s">
        <v>44</v>
      </c>
      <c r="C202" s="104">
        <f>C193*C196</f>
        <v>0</v>
      </c>
      <c r="D202" s="83" t="s">
        <v>8</v>
      </c>
      <c r="E202" s="76" t="s">
        <v>45</v>
      </c>
      <c r="F202" s="105">
        <f>IF(C201&gt;F190,100%,IF(C201&lt;F188,0,(C201-F188)/(F190-F188)))</f>
        <v>0</v>
      </c>
    </row>
    <row r="203" spans="1:6" ht="14.25">
      <c r="A203" s="83" t="s">
        <v>11</v>
      </c>
      <c r="B203" s="76" t="s">
        <v>45</v>
      </c>
      <c r="C203" s="106">
        <f>IF(C201&gt;F188,1,IF(C201&lt;F189,0,(C201-(F189))/(F188-(F189))))</f>
        <v>0</v>
      </c>
      <c r="D203" s="83" t="s">
        <v>11</v>
      </c>
      <c r="E203" s="173" t="s">
        <v>46</v>
      </c>
      <c r="F203" s="107">
        <f>ROUND(F202*F201,0)</f>
        <v>0</v>
      </c>
    </row>
    <row r="204" spans="1:6" ht="14.25">
      <c r="A204" s="83" t="s">
        <v>14</v>
      </c>
      <c r="B204" s="173" t="s">
        <v>47</v>
      </c>
      <c r="C204" s="108">
        <f>ROUND(C203*C202,0)</f>
        <v>0</v>
      </c>
      <c r="D204" s="74"/>
      <c r="E204" s="76"/>
      <c r="F204" s="89"/>
    </row>
    <row r="205" spans="1:6" ht="14.25">
      <c r="A205" s="74"/>
      <c r="B205" s="168" t="s">
        <v>80</v>
      </c>
      <c r="C205" s="185"/>
      <c r="D205" s="74"/>
      <c r="E205" s="179" t="s">
        <v>80</v>
      </c>
      <c r="F205" s="89"/>
    </row>
    <row r="206" spans="1:6" ht="14.25">
      <c r="A206" s="83" t="s">
        <v>20</v>
      </c>
      <c r="B206" s="76" t="s">
        <v>42</v>
      </c>
      <c r="C206" s="102"/>
      <c r="D206" s="83" t="s">
        <v>14</v>
      </c>
      <c r="E206" s="181" t="s">
        <v>48</v>
      </c>
      <c r="F206" s="103">
        <f>C194-F201</f>
        <v>0</v>
      </c>
    </row>
    <row r="207" spans="1:6" ht="14.25">
      <c r="A207" s="83" t="s">
        <v>23</v>
      </c>
      <c r="B207" s="76" t="s">
        <v>49</v>
      </c>
      <c r="C207" s="104">
        <f>C193-C202</f>
        <v>0</v>
      </c>
      <c r="D207" s="83" t="s">
        <v>20</v>
      </c>
      <c r="E207" s="76" t="s">
        <v>45</v>
      </c>
      <c r="F207" s="105">
        <f>IF(OR(C206=0,C206="NA"),0%,IF(C206&gt;F196,100%,IF(C206&lt;F194,0,(C206-F194)/(F196-F194))))</f>
        <v>0</v>
      </c>
    </row>
    <row r="208" spans="1:6" ht="14.25">
      <c r="A208" s="83" t="s">
        <v>25</v>
      </c>
      <c r="B208" s="76" t="s">
        <v>45</v>
      </c>
      <c r="C208" s="106">
        <f>IF(C206="NA",0%,IF(C206&gt;F194,1,IF(C206&lt;F195,0,(C206-(F195))/(F194-(F195)))))</f>
        <v>0</v>
      </c>
      <c r="D208" s="83" t="s">
        <v>23</v>
      </c>
      <c r="E208" s="173" t="s">
        <v>46</v>
      </c>
      <c r="F208" s="107">
        <f>ROUND(F207*F206,0)</f>
        <v>0</v>
      </c>
    </row>
    <row r="209" spans="1:6" ht="14.25">
      <c r="A209" s="83" t="s">
        <v>28</v>
      </c>
      <c r="B209" s="173" t="s">
        <v>47</v>
      </c>
      <c r="C209" s="108">
        <f>ROUND(C208*C207,0)</f>
        <v>0</v>
      </c>
      <c r="D209" s="74"/>
      <c r="E209" s="76"/>
      <c r="F209" s="182"/>
    </row>
    <row r="210" spans="1:6" ht="15" thickBot="1">
      <c r="A210" s="95"/>
      <c r="B210" s="93"/>
      <c r="C210" s="111"/>
      <c r="D210" s="95"/>
      <c r="E210" s="112"/>
      <c r="F210" s="113"/>
    </row>
    <row r="211" spans="1:6" ht="15">
      <c r="A211" s="114" t="s">
        <v>50</v>
      </c>
      <c r="B211" s="99" t="s">
        <v>51</v>
      </c>
      <c r="C211" s="115"/>
      <c r="D211" s="116" t="s">
        <v>52</v>
      </c>
      <c r="E211" s="99" t="s">
        <v>53</v>
      </c>
      <c r="F211" s="73"/>
    </row>
    <row r="212" spans="1:6" ht="14.25">
      <c r="A212" s="74"/>
      <c r="C212" s="117"/>
      <c r="E212" s="201"/>
      <c r="F212" s="202"/>
    </row>
    <row r="213" spans="1:6" ht="14.25">
      <c r="A213" s="83" t="s">
        <v>5</v>
      </c>
      <c r="B213" s="76" t="s">
        <v>54</v>
      </c>
      <c r="C213" s="103">
        <f>C209+C204+F203+F208</f>
        <v>0</v>
      </c>
      <c r="E213" s="201"/>
      <c r="F213" s="202"/>
    </row>
    <row r="214" spans="1:6" ht="14.25">
      <c r="A214" s="83" t="s">
        <v>8</v>
      </c>
      <c r="B214" s="119" t="s">
        <v>55</v>
      </c>
      <c r="C214" s="103">
        <f>+C195</f>
        <v>0</v>
      </c>
      <c r="E214" s="201"/>
      <c r="F214" s="202"/>
    </row>
    <row r="215" spans="1:6" ht="15">
      <c r="A215" s="83" t="s">
        <v>11</v>
      </c>
      <c r="B215" s="91" t="s">
        <v>56</v>
      </c>
      <c r="C215" s="186">
        <f>C213-C214</f>
        <v>0</v>
      </c>
      <c r="E215" s="201"/>
      <c r="F215" s="202"/>
    </row>
    <row r="216" spans="1:6" ht="15.75" thickBot="1">
      <c r="A216" s="92"/>
      <c r="B216" s="121"/>
      <c r="C216" s="122"/>
      <c r="D216" s="112"/>
      <c r="E216" s="123"/>
      <c r="F216" s="124"/>
    </row>
    <row r="217" spans="1:6" ht="14.25">
      <c r="A217" s="65"/>
      <c r="B217" s="206">
        <v>42380</v>
      </c>
      <c r="C217" s="190"/>
      <c r="D217" s="190"/>
      <c r="E217" s="190"/>
      <c r="F217" s="190"/>
    </row>
  </sheetData>
  <sheetProtection password="8C9F" sheet="1" objects="1" scenarios="1"/>
  <mergeCells count="16">
    <mergeCell ref="E175:F178"/>
    <mergeCell ref="A182:F182"/>
    <mergeCell ref="E212:F215"/>
    <mergeCell ref="B217:F217"/>
    <mergeCell ref="A73:F73"/>
    <mergeCell ref="E103:F106"/>
    <mergeCell ref="A109:F109"/>
    <mergeCell ref="E139:F142"/>
    <mergeCell ref="B144:F144"/>
    <mergeCell ref="A145:F145"/>
    <mergeCell ref="B72:F72"/>
    <mergeCell ref="E31:F35"/>
    <mergeCell ref="A1:F1"/>
    <mergeCell ref="B36:F36"/>
    <mergeCell ref="A37:F37"/>
    <mergeCell ref="E67:F7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Information Notice 15-26</dc:title>
  <dc:subject>Center Contract Incentive Fee Reconciliation for CY ending in PY 2015 (7/1/15-6/30/16)</dc:subject>
  <dc:creator>Tina</dc:creator>
  <cp:keywords/>
  <dc:description/>
  <cp:lastModifiedBy>PRH MOD Team 1</cp:lastModifiedBy>
  <cp:lastPrinted>2016-01-12T16:56:34Z</cp:lastPrinted>
  <dcterms:created xsi:type="dcterms:W3CDTF">2014-12-18T15:15:21Z</dcterms:created>
  <dcterms:modified xsi:type="dcterms:W3CDTF">2020-06-01T16:28:04Z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0x01010047C6552CE0921149B18F48E0A65A33C2</vt:lpwstr>
  </property>
  <property fmtid="{D5CDD505-2E9C-101B-9397-08002B2CF9AE}" pid="3" name="Attachment">
    <vt:lpwstr>A</vt:lpwstr>
  </property>
  <property fmtid="{D5CDD505-2E9C-101B-9397-08002B2CF9AE}" pid="4" name="_DCDateCreated">
    <vt:lpwstr>2016-01-21T01:00:00Z</vt:lpwstr>
  </property>
  <property fmtid="{D5CDD505-2E9C-101B-9397-08002B2CF9AE}" pid="5" name="display_urn:schemas-microsoft-com:office:office#Editor">
    <vt:lpwstr>Derek Vasquez</vt:lpwstr>
  </property>
  <property fmtid="{D5CDD505-2E9C-101B-9397-08002B2CF9AE}" pid="6" name="display_urn:schemas-microsoft-com:office:office#Author">
    <vt:lpwstr>Derek Vasquez</vt:lpwstr>
  </property>
  <property fmtid="{D5CDD505-2E9C-101B-9397-08002B2CF9AE}" pid="7" name="_dlc_DocId">
    <vt:lpwstr>UVD377XXDEFT-1157656932-513</vt:lpwstr>
  </property>
  <property fmtid="{D5CDD505-2E9C-101B-9397-08002B2CF9AE}" pid="8" name="_dlc_DocIdItemGuid">
    <vt:lpwstr>313b1f6d-309e-4cb1-8b29-48aa631cc5a2</vt:lpwstr>
  </property>
  <property fmtid="{D5CDD505-2E9C-101B-9397-08002B2CF9AE}" pid="9" name="_dlc_DocIdUrl">
    <vt:lpwstr>https://prh.jobcorps.gov/Information Notices/_layouts/15/DocIdRedir.aspx?ID=UVD377XXDEFT-1157656932-513, UVD377XXDEFT-1157656932-513</vt:lpwstr>
  </property>
</Properties>
</file>