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077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<sst xmlns="http://schemas.openxmlformats.org/spreadsheetml/2006/main" count="101" uniqueCount="62">
  <si>
    <t>OA Incentive Fee Reconciliation for Contract Years Ending in PY 2010 (July 1, 2010 - June 30, 2011)</t>
  </si>
  <si>
    <t>I. Contract Information</t>
  </si>
  <si>
    <t>II. Program Year Information</t>
  </si>
  <si>
    <t>Enter PBSC Report Date</t>
  </si>
  <si>
    <t>a.</t>
  </si>
  <si>
    <t>Center Name:</t>
  </si>
  <si>
    <t>Enter Contract Name</t>
  </si>
  <si>
    <t>Initial Program Year</t>
  </si>
  <si>
    <t>b.</t>
  </si>
  <si>
    <t>Contractor:</t>
  </si>
  <si>
    <t>Enter Contractor Name</t>
  </si>
  <si>
    <t>Program Year Number</t>
  </si>
  <si>
    <t>c.</t>
  </si>
  <si>
    <t>Contract Number:</t>
  </si>
  <si>
    <t>Enter Contract Number</t>
  </si>
  <si>
    <t>Ending:</t>
  </si>
  <si>
    <t>d.</t>
  </si>
  <si>
    <t>Original Start Date:</t>
  </si>
  <si>
    <t>Upper OMS Range</t>
  </si>
  <si>
    <t>Data for Contract Year</t>
  </si>
  <si>
    <t>Lower OMS Range</t>
  </si>
  <si>
    <t>e.</t>
  </si>
  <si>
    <t>Starting:</t>
  </si>
  <si>
    <t>Enter CY Start Date</t>
  </si>
  <si>
    <t>Top Excellence Score</t>
  </si>
  <si>
    <t>f.</t>
  </si>
  <si>
    <t>Enter CY End Date</t>
  </si>
  <si>
    <t>g.</t>
  </si>
  <si>
    <t>Base Fee</t>
  </si>
  <si>
    <t>Enter Base Fee</t>
  </si>
  <si>
    <t>Second Program Year</t>
  </si>
  <si>
    <t>h.</t>
  </si>
  <si>
    <t>Maximum Incentive Fee</t>
  </si>
  <si>
    <t>Enter Max Incentive Fee</t>
  </si>
  <si>
    <t>i.</t>
  </si>
  <si>
    <t>Maximum Performance Excellence Bonus</t>
  </si>
  <si>
    <t>j.</t>
  </si>
  <si>
    <t>Incentive Available for Interim Billings</t>
  </si>
  <si>
    <t>k.</t>
  </si>
  <si>
    <t>% of Performance in Initial Program Year</t>
  </si>
  <si>
    <t>l.</t>
  </si>
  <si>
    <t>% of Performance in Second Program Year</t>
  </si>
  <si>
    <t>III.  Incentive Fee Earned at Completion</t>
  </si>
  <si>
    <t>IV. Performance Excellence Bonus</t>
  </si>
  <si>
    <t>INITIAL PROGRAM YEAR</t>
  </si>
  <si>
    <t>OMS Rating</t>
  </si>
  <si>
    <t>Initial PY Maximum Bonus</t>
  </si>
  <si>
    <t>Initial PY Max Fee</t>
  </si>
  <si>
    <t>% of Maximum Earned</t>
  </si>
  <si>
    <t>Amount of Bonus Earned</t>
  </si>
  <si>
    <t>Amount Earned</t>
  </si>
  <si>
    <t>SECOND PROGRAM YEAR</t>
  </si>
  <si>
    <t>Second PY Maximum Bonus</t>
  </si>
  <si>
    <t>Second PY Max Fee</t>
  </si>
  <si>
    <t>V.  Reconciliation of Earnings to Actual Interim Billings</t>
  </si>
  <si>
    <t>VI. Notes</t>
  </si>
  <si>
    <t>Total Incentive + Bonus Earnings</t>
  </si>
  <si>
    <t>Budgeted Interim Incentive Fee</t>
  </si>
  <si>
    <t>Contract Budget Adjustment to Accommodate Earnings</t>
  </si>
  <si>
    <t>Enter PY 09 OMS Rating</t>
  </si>
  <si>
    <t>Enter PY 10 OM Rating</t>
  </si>
  <si>
    <t>Enter Contract Start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</si>
</sst>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%"/>
  </numFmts>
  <fonts count="43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>
        <color indexed="9"/>
      </right>
      <top>
        <color indexed="63"/>
      </top>
      <bottom>
        <color indexed="9"/>
      </bottom>
    </border>
    <border>
      <left>
        <color indexed="9"/>
      </left>
      <right style="thick"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9"/>
      </left>
      <right>
        <color indexed="9"/>
      </right>
      <top>
        <color indexed="9"/>
      </top>
      <bottom style="thick">
        <color indexed="63"/>
      </bottom>
    </border>
    <border>
      <left style="thin"/>
      <right style="thick"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>
        <color indexed="9"/>
      </left>
      <right>
        <color indexed="9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9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9"/>
      </right>
      <top style="medium"/>
      <bottom>
        <color indexed="9"/>
      </bottom>
    </border>
    <border>
      <left>
        <color indexed="9"/>
      </left>
      <right>
        <color indexed="9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9"/>
      </right>
      <top>
        <color indexed="9"/>
      </top>
      <bottom>
        <color indexed="9"/>
      </bottom>
    </border>
    <border>
      <left style="medium"/>
      <right>
        <color indexed="9"/>
      </right>
      <top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 vertical="top"/>
      <protection locked="0"/>
    </xf>
    <xf numFmtId="0" fontId="4" fillId="35" borderId="14" xfId="0" applyFont="1" applyFill="1" applyBorder="1" applyAlignment="1" applyProtection="1">
      <alignment horizontal="center"/>
      <protection locked="0"/>
    </xf>
    <xf numFmtId="164" fontId="4" fillId="35" borderId="14" xfId="0" applyNumberFormat="1" applyFont="1" applyFill="1" applyBorder="1" applyAlignment="1" applyProtection="1">
      <alignment horizontal="center"/>
      <protection locked="0"/>
    </xf>
    <xf numFmtId="165" fontId="4" fillId="35" borderId="14" xfId="0" applyNumberFormat="1" applyFont="1" applyFill="1" applyBorder="1" applyAlignment="1" applyProtection="1">
      <alignment horizontal="center"/>
      <protection locked="0"/>
    </xf>
    <xf numFmtId="165" fontId="4" fillId="35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35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5" fontId="4" fillId="35" borderId="14" xfId="0" applyNumberFormat="1" applyFont="1" applyFill="1" applyBorder="1" applyAlignment="1">
      <alignment horizontal="center" vertical="top"/>
    </xf>
    <xf numFmtId="165" fontId="4" fillId="35" borderId="14" xfId="0" applyNumberFormat="1" applyFont="1" applyFill="1" applyBorder="1" applyAlignment="1" applyProtection="1">
      <alignment horizontal="center" vertical="top"/>
      <protection locked="0"/>
    </xf>
    <xf numFmtId="166" fontId="0" fillId="35" borderId="14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65" fontId="4" fillId="35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66" fontId="0" fillId="35" borderId="17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/>
      <protection/>
    </xf>
    <xf numFmtId="5" fontId="0" fillId="35" borderId="14" xfId="0" applyNumberFormat="1" applyFont="1" applyFill="1" applyBorder="1" applyAlignment="1">
      <alignment horizontal="center"/>
    </xf>
    <xf numFmtId="5" fontId="0" fillId="35" borderId="14" xfId="0" applyNumberFormat="1" applyFont="1" applyFill="1" applyBorder="1" applyAlignment="1">
      <alignment horizontal="center" vertical="top"/>
    </xf>
    <xf numFmtId="166" fontId="0" fillId="35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5" fontId="4" fillId="35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5" fontId="0" fillId="35" borderId="0" xfId="0" applyNumberFormat="1" applyFont="1" applyFill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0" fillId="0" borderId="21" xfId="0" applyFill="1" applyBorder="1" applyAlignment="1">
      <alignment/>
    </xf>
    <xf numFmtId="5" fontId="0" fillId="35" borderId="14" xfId="0" applyNumberFormat="1" applyFont="1" applyFill="1" applyBorder="1" applyAlignment="1" applyProtection="1">
      <alignment horizontal="center" vertical="top"/>
      <protection locked="0"/>
    </xf>
    <xf numFmtId="5" fontId="4" fillId="35" borderId="22" xfId="0" applyNumberFormat="1" applyFont="1" applyFill="1" applyBorder="1" applyAlignment="1">
      <alignment horizontal="center" vertical="top"/>
    </xf>
    <xf numFmtId="5" fontId="8" fillId="0" borderId="16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65" fontId="5" fillId="34" borderId="13" xfId="0" applyNumberFormat="1" applyFont="1" applyFill="1" applyBorder="1" applyAlignment="1" applyProtection="1">
      <alignment horizontal="center" vertical="top"/>
      <protection locked="0"/>
    </xf>
    <xf numFmtId="164" fontId="5" fillId="34" borderId="13" xfId="0" applyNumberFormat="1" applyFont="1" applyFill="1" applyBorder="1" applyAlignment="1" applyProtection="1">
      <alignment horizontal="center" vertical="top"/>
      <protection locked="0"/>
    </xf>
    <xf numFmtId="5" fontId="5" fillId="34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2" fillId="36" borderId="32" xfId="0" applyNumberFormat="1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4</xdr:row>
      <xdr:rowOff>85725</xdr:rowOff>
    </xdr:from>
    <xdr:to>
      <xdr:col>2</xdr:col>
      <xdr:colOff>66675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2847975" y="971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57421875" style="0" customWidth="1"/>
    <col min="2" max="2" width="41.140625" style="0" customWidth="1"/>
    <col min="3" max="3" width="24.57421875" style="0" customWidth="1"/>
    <col min="4" max="4" width="3.00390625" style="0" customWidth="1"/>
    <col min="5" max="5" width="27.140625" style="0" customWidth="1"/>
    <col min="6" max="6" width="16.421875" style="0" customWidth="1"/>
  </cols>
  <sheetData>
    <row r="2" ht="13.5" thickBot="1"/>
    <row r="3" spans="1:7" ht="27" customHeight="1" thickBot="1">
      <c r="A3" s="64" t="s">
        <v>0</v>
      </c>
      <c r="B3" s="65"/>
      <c r="C3" s="65"/>
      <c r="D3" s="65"/>
      <c r="E3" s="65"/>
      <c r="F3" s="66"/>
      <c r="G3" s="1"/>
    </row>
    <row r="4" spans="1:7" ht="16.5">
      <c r="A4" s="2" t="s">
        <v>1</v>
      </c>
      <c r="B4" s="3"/>
      <c r="C4" s="4"/>
      <c r="D4" s="2" t="s">
        <v>2</v>
      </c>
      <c r="E4" s="3"/>
      <c r="F4" s="5"/>
      <c r="G4" s="6"/>
    </row>
    <row r="5" spans="1:7" ht="12.75">
      <c r="A5" s="7"/>
      <c r="B5" s="8" t="s">
        <v>3</v>
      </c>
      <c r="C5" s="59"/>
      <c r="D5" s="9"/>
      <c r="E5" s="10"/>
      <c r="F5" s="5"/>
      <c r="G5" s="6"/>
    </row>
    <row r="6" spans="1:7" ht="12.75">
      <c r="A6" s="11" t="s">
        <v>4</v>
      </c>
      <c r="B6" s="12" t="s">
        <v>5</v>
      </c>
      <c r="C6" s="13" t="s">
        <v>6</v>
      </c>
      <c r="D6" s="7"/>
      <c r="E6" s="10" t="s">
        <v>7</v>
      </c>
      <c r="F6" s="5"/>
      <c r="G6" s="6"/>
    </row>
    <row r="7" spans="1:7" ht="12.75">
      <c r="A7" s="11" t="s">
        <v>8</v>
      </c>
      <c r="B7" s="12" t="s">
        <v>9</v>
      </c>
      <c r="C7" s="13" t="s">
        <v>10</v>
      </c>
      <c r="D7" s="11" t="s">
        <v>4</v>
      </c>
      <c r="E7" s="12" t="s">
        <v>11</v>
      </c>
      <c r="F7" s="14">
        <v>2009</v>
      </c>
      <c r="G7" s="6"/>
    </row>
    <row r="8" spans="1:7" ht="12.75">
      <c r="A8" s="11" t="s">
        <v>12</v>
      </c>
      <c r="B8" s="12" t="s">
        <v>13</v>
      </c>
      <c r="C8" s="13" t="s">
        <v>14</v>
      </c>
      <c r="D8" s="11" t="s">
        <v>8</v>
      </c>
      <c r="E8" s="12" t="s">
        <v>15</v>
      </c>
      <c r="F8" s="15">
        <v>40359</v>
      </c>
      <c r="G8" s="6"/>
    </row>
    <row r="9" spans="1:7" ht="12.75">
      <c r="A9" s="11" t="s">
        <v>16</v>
      </c>
      <c r="B9" s="12" t="s">
        <v>17</v>
      </c>
      <c r="C9" s="61" t="s">
        <v>61</v>
      </c>
      <c r="D9" s="11" t="s">
        <v>12</v>
      </c>
      <c r="E9" s="12" t="s">
        <v>18</v>
      </c>
      <c r="F9" s="16">
        <v>98</v>
      </c>
      <c r="G9" s="6"/>
    </row>
    <row r="10" spans="1:7" ht="12.75">
      <c r="A10" s="11"/>
      <c r="B10" s="10" t="s">
        <v>19</v>
      </c>
      <c r="C10" s="63"/>
      <c r="D10" s="11" t="s">
        <v>16</v>
      </c>
      <c r="E10" s="12" t="s">
        <v>20</v>
      </c>
      <c r="F10" s="16">
        <v>82</v>
      </c>
      <c r="G10" s="6"/>
    </row>
    <row r="11" spans="1:7" ht="12.75">
      <c r="A11" s="11" t="s">
        <v>21</v>
      </c>
      <c r="B11" s="10" t="s">
        <v>22</v>
      </c>
      <c r="C11" s="61" t="s">
        <v>23</v>
      </c>
      <c r="D11" s="11" t="s">
        <v>21</v>
      </c>
      <c r="E11" s="10" t="s">
        <v>24</v>
      </c>
      <c r="F11" s="17">
        <v>102</v>
      </c>
      <c r="G11" s="6"/>
    </row>
    <row r="12" spans="1:7" ht="12.75">
      <c r="A12" s="11" t="s">
        <v>25</v>
      </c>
      <c r="B12" s="10" t="s">
        <v>15</v>
      </c>
      <c r="C12" s="61" t="s">
        <v>26</v>
      </c>
      <c r="D12" s="11"/>
      <c r="E12" s="10"/>
      <c r="F12" s="18"/>
      <c r="G12" s="6"/>
    </row>
    <row r="13" spans="1:7" ht="12.75">
      <c r="A13" s="11" t="s">
        <v>27</v>
      </c>
      <c r="B13" s="10" t="s">
        <v>28</v>
      </c>
      <c r="C13" s="62" t="s">
        <v>29</v>
      </c>
      <c r="D13" s="11"/>
      <c r="E13" s="10" t="s">
        <v>30</v>
      </c>
      <c r="F13" s="18"/>
      <c r="G13" s="6"/>
    </row>
    <row r="14" spans="1:7" ht="12.75">
      <c r="A14" s="11" t="s">
        <v>31</v>
      </c>
      <c r="B14" s="10" t="s">
        <v>32</v>
      </c>
      <c r="C14" s="62" t="s">
        <v>33</v>
      </c>
      <c r="D14" s="11" t="s">
        <v>25</v>
      </c>
      <c r="E14" s="19" t="s">
        <v>11</v>
      </c>
      <c r="F14" s="20">
        <v>2010</v>
      </c>
      <c r="G14" s="6"/>
    </row>
    <row r="15" spans="1:7" ht="12.75">
      <c r="A15" s="11" t="s">
        <v>34</v>
      </c>
      <c r="B15" s="21" t="s">
        <v>35</v>
      </c>
      <c r="C15" s="22" t="e">
        <f>(C14+C13)/10</f>
        <v>#VALUE!</v>
      </c>
      <c r="D15" s="11" t="s">
        <v>27</v>
      </c>
      <c r="E15" s="19" t="s">
        <v>18</v>
      </c>
      <c r="F15" s="23">
        <v>101</v>
      </c>
      <c r="G15" s="6"/>
    </row>
    <row r="16" spans="1:7" ht="12.75">
      <c r="A16" s="11" t="s">
        <v>36</v>
      </c>
      <c r="B16" s="10" t="s">
        <v>37</v>
      </c>
      <c r="C16" s="22" t="e">
        <f>ROUND(C14/2,0)</f>
        <v>#VALUE!</v>
      </c>
      <c r="D16" s="11" t="s">
        <v>31</v>
      </c>
      <c r="E16" s="19" t="s">
        <v>20</v>
      </c>
      <c r="F16" s="23">
        <v>81</v>
      </c>
      <c r="G16" s="6"/>
    </row>
    <row r="17" spans="1:7" ht="12.75">
      <c r="A17" s="11" t="s">
        <v>38</v>
      </c>
      <c r="B17" s="10" t="s">
        <v>39</v>
      </c>
      <c r="C17" s="24" t="e">
        <f>(F8-C11+1)/(C12-C11+1)</f>
        <v>#VALUE!</v>
      </c>
      <c r="D17" s="11" t="s">
        <v>34</v>
      </c>
      <c r="E17" s="25" t="s">
        <v>24</v>
      </c>
      <c r="F17" s="26">
        <v>107</v>
      </c>
      <c r="G17" s="6"/>
    </row>
    <row r="18" spans="1:7" ht="13.5" thickBot="1">
      <c r="A18" s="27" t="s">
        <v>40</v>
      </c>
      <c r="B18" s="28" t="s">
        <v>41</v>
      </c>
      <c r="C18" s="29" t="e">
        <f>1-C17</f>
        <v>#VALUE!</v>
      </c>
      <c r="D18" s="30"/>
      <c r="E18" s="28"/>
      <c r="F18" s="31"/>
      <c r="G18" s="6"/>
    </row>
    <row r="19" spans="1:7" ht="17.25" thickTop="1">
      <c r="A19" s="32" t="s">
        <v>42</v>
      </c>
      <c r="B19" s="33"/>
      <c r="C19" s="34"/>
      <c r="D19" s="32" t="s">
        <v>43</v>
      </c>
      <c r="E19" s="33"/>
      <c r="F19" s="35"/>
      <c r="G19" s="6"/>
    </row>
    <row r="20" spans="1:7" ht="12.75">
      <c r="A20" s="7"/>
      <c r="B20" s="10"/>
      <c r="C20" s="35"/>
      <c r="D20" s="7"/>
      <c r="E20" s="10"/>
      <c r="F20" s="35"/>
      <c r="G20" s="6"/>
    </row>
    <row r="21" spans="1:7" ht="12.75">
      <c r="A21" s="7"/>
      <c r="B21" s="36" t="s">
        <v>44</v>
      </c>
      <c r="C21" s="35"/>
      <c r="D21" s="7"/>
      <c r="E21" s="36" t="s">
        <v>44</v>
      </c>
      <c r="F21" s="35"/>
      <c r="G21" s="6"/>
    </row>
    <row r="22" spans="1:7" ht="12.75">
      <c r="A22" s="11" t="s">
        <v>4</v>
      </c>
      <c r="B22" s="10" t="s">
        <v>45</v>
      </c>
      <c r="C22" s="60" t="s">
        <v>59</v>
      </c>
      <c r="D22" s="11" t="s">
        <v>4</v>
      </c>
      <c r="E22" s="10" t="s">
        <v>46</v>
      </c>
      <c r="F22" s="37" t="e">
        <f>C15*C17</f>
        <v>#VALUE!</v>
      </c>
      <c r="G22" s="6"/>
    </row>
    <row r="23" spans="1:7" ht="12.75">
      <c r="A23" s="11" t="s">
        <v>8</v>
      </c>
      <c r="B23" s="10" t="s">
        <v>47</v>
      </c>
      <c r="C23" s="38" t="e">
        <f>C14*C17</f>
        <v>#VALUE!</v>
      </c>
      <c r="D23" s="11" t="s">
        <v>8</v>
      </c>
      <c r="E23" s="10" t="s">
        <v>48</v>
      </c>
      <c r="F23" s="39">
        <f>IF(C22&gt;F11,100%,IF(C22&lt;F9,0,(C22-F9)/((F11+0.1)-F9)))</f>
        <v>1</v>
      </c>
      <c r="G23" s="6"/>
    </row>
    <row r="24" spans="1:7" ht="12.75">
      <c r="A24" s="11" t="s">
        <v>12</v>
      </c>
      <c r="B24" s="10" t="s">
        <v>48</v>
      </c>
      <c r="C24" s="24">
        <f>IF(C22&gt;F9,1,IF(C22&lt;F10,0,(C22-(F10-0.1))/(F9-(F10-0.1))))</f>
        <v>1</v>
      </c>
      <c r="D24" s="11" t="s">
        <v>12</v>
      </c>
      <c r="E24" s="40" t="s">
        <v>49</v>
      </c>
      <c r="F24" s="41" t="e">
        <f>ROUND(F23*F22,0)</f>
        <v>#VALUE!</v>
      </c>
      <c r="G24" s="6"/>
    </row>
    <row r="25" spans="1:7" ht="12.75">
      <c r="A25" s="11" t="s">
        <v>16</v>
      </c>
      <c r="B25" s="40" t="s">
        <v>50</v>
      </c>
      <c r="C25" s="22" t="e">
        <f>ROUND(C24*C23,0)</f>
        <v>#VALUE!</v>
      </c>
      <c r="D25" s="7"/>
      <c r="E25" s="10"/>
      <c r="F25" s="35"/>
      <c r="G25" s="6"/>
    </row>
    <row r="26" spans="1:7" ht="12.75">
      <c r="A26" s="7"/>
      <c r="B26" s="36" t="s">
        <v>51</v>
      </c>
      <c r="C26" s="5"/>
      <c r="D26" s="7"/>
      <c r="E26" s="36" t="s">
        <v>51</v>
      </c>
      <c r="F26" s="5"/>
      <c r="G26" s="6"/>
    </row>
    <row r="27" spans="1:7" ht="12.75">
      <c r="A27" s="11" t="s">
        <v>21</v>
      </c>
      <c r="B27" s="10" t="s">
        <v>45</v>
      </c>
      <c r="C27" s="60" t="s">
        <v>60</v>
      </c>
      <c r="D27" s="11" t="s">
        <v>16</v>
      </c>
      <c r="E27" s="42" t="s">
        <v>52</v>
      </c>
      <c r="F27" s="37" t="e">
        <f>C15-F22</f>
        <v>#VALUE!</v>
      </c>
      <c r="G27" s="6"/>
    </row>
    <row r="28" spans="1:7" ht="12.75">
      <c r="A28" s="11" t="s">
        <v>25</v>
      </c>
      <c r="B28" s="10" t="s">
        <v>53</v>
      </c>
      <c r="C28" s="38" t="e">
        <f>C14-C23</f>
        <v>#VALUE!</v>
      </c>
      <c r="D28" s="11" t="s">
        <v>21</v>
      </c>
      <c r="E28" s="10" t="s">
        <v>48</v>
      </c>
      <c r="F28" s="39">
        <f>IF(C27&gt;=F17,100%,IF(C27&lt;F15,0,(C27-F15)/((F17+0.1)-F15)))</f>
        <v>1</v>
      </c>
      <c r="G28" s="6"/>
    </row>
    <row r="29" spans="1:7" ht="12.75">
      <c r="A29" s="11" t="s">
        <v>27</v>
      </c>
      <c r="B29" s="10" t="s">
        <v>48</v>
      </c>
      <c r="C29" s="24">
        <f>IF(C27&gt;F15,1,IF(C27&lt;F16,0,(C27-(F16-0.1))/(F15-(F16-0.1))))</f>
        <v>1</v>
      </c>
      <c r="D29" s="11" t="s">
        <v>25</v>
      </c>
      <c r="E29" s="40" t="s">
        <v>49</v>
      </c>
      <c r="F29" s="41" t="e">
        <f>ROUND(F28*F27,0)</f>
        <v>#VALUE!</v>
      </c>
      <c r="G29" s="6"/>
    </row>
    <row r="30" spans="1:7" ht="12.75">
      <c r="A30" s="11" t="s">
        <v>31</v>
      </c>
      <c r="B30" s="40" t="s">
        <v>50</v>
      </c>
      <c r="C30" s="22" t="e">
        <f>ROUND(C29*C28,0)</f>
        <v>#VALUE!</v>
      </c>
      <c r="D30" s="7"/>
      <c r="E30" s="10"/>
      <c r="F30" s="35"/>
      <c r="G30" s="6"/>
    </row>
    <row r="31" spans="1:7" ht="13.5" thickBot="1">
      <c r="A31" s="30"/>
      <c r="B31" s="28"/>
      <c r="C31" s="35"/>
      <c r="D31" s="7"/>
      <c r="E31" s="12"/>
      <c r="F31" s="51"/>
      <c r="G31" s="6"/>
    </row>
    <row r="32" spans="1:7" ht="17.25" thickTop="1">
      <c r="A32" s="32" t="s">
        <v>54</v>
      </c>
      <c r="B32" s="33"/>
      <c r="C32" s="47"/>
      <c r="D32" s="52" t="s">
        <v>55</v>
      </c>
      <c r="E32" s="53"/>
      <c r="F32" s="54"/>
      <c r="G32" s="10"/>
    </row>
    <row r="33" spans="1:7" ht="12.75">
      <c r="A33" s="7"/>
      <c r="B33" s="12"/>
      <c r="C33" s="5"/>
      <c r="D33" s="55"/>
      <c r="E33" s="67"/>
      <c r="F33" s="68"/>
      <c r="G33" s="10"/>
    </row>
    <row r="34" spans="1:7" ht="12.75">
      <c r="A34" s="11" t="s">
        <v>4</v>
      </c>
      <c r="B34" s="10" t="s">
        <v>56</v>
      </c>
      <c r="C34" s="43" t="e">
        <f>C30+C25+F24+F29</f>
        <v>#VALUE!</v>
      </c>
      <c r="D34" s="55"/>
      <c r="E34" s="69"/>
      <c r="F34" s="68"/>
      <c r="G34" s="10"/>
    </row>
    <row r="35" spans="1:7" ht="12.75">
      <c r="A35" s="11" t="s">
        <v>8</v>
      </c>
      <c r="B35" s="44" t="s">
        <v>57</v>
      </c>
      <c r="C35" s="48" t="e">
        <f>+C16</f>
        <v>#VALUE!</v>
      </c>
      <c r="D35" s="55"/>
      <c r="E35" s="69"/>
      <c r="F35" s="68"/>
      <c r="G35" s="10"/>
    </row>
    <row r="36" spans="1:7" ht="13.5" thickBot="1">
      <c r="A36" s="11" t="s">
        <v>12</v>
      </c>
      <c r="B36" s="45" t="s">
        <v>58</v>
      </c>
      <c r="C36" s="49" t="e">
        <f>+C34-C35</f>
        <v>#VALUE!</v>
      </c>
      <c r="D36" s="55"/>
      <c r="E36" s="69"/>
      <c r="F36" s="68"/>
      <c r="G36" s="10"/>
    </row>
    <row r="37" spans="1:7" ht="17.25" thickBot="1" thickTop="1">
      <c r="A37" s="27"/>
      <c r="B37" s="46"/>
      <c r="C37" s="50"/>
      <c r="D37" s="56"/>
      <c r="E37" s="57"/>
      <c r="F37" s="58"/>
      <c r="G37" s="10"/>
    </row>
    <row r="38" ht="13.5" thickTop="1"/>
  </sheetData>
  <sheetProtection password="8C9F" sheet="1" objects="1" scenarios="1"/>
  <mergeCells count="2">
    <mergeCell ref="A3:F3"/>
    <mergeCell ref="E33:F36"/>
  </mergeCells>
  <printOptions/>
  <pageMargins left="0.75" right="0.75" top="1" bottom="1" header="0.5" footer="0.5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Notice 10-85</dc:title>
  <dc:subject>Outreach and Admissions Incentive Fee Reconciliation for Contract Years Ending in PY 2010 (July 1, 2010 – June 30, 2011)</dc:subject>
  <dc:creator>hess-williams.tina</dc:creator>
  <cp:keywords/>
  <dc:description/>
  <cp:lastModifiedBy>Edwin Stroman</cp:lastModifiedBy>
  <cp:lastPrinted>2011-05-25T18:43:42Z</cp:lastPrinted>
  <dcterms:created xsi:type="dcterms:W3CDTF">2011-05-25T13:23:00Z</dcterms:created>
  <dcterms:modified xsi:type="dcterms:W3CDTF">2019-11-21T20:45:41Z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2011-05-26T00:00:00Z</vt:lpwstr>
  </property>
  <property fmtid="{D5CDD505-2E9C-101B-9397-08002B2CF9AE}" pid="3" name="ContentType">
    <vt:lpwstr>Document</vt:lpwstr>
  </property>
  <property fmtid="{D5CDD505-2E9C-101B-9397-08002B2CF9AE}" pid="4" name="Attachment">
    <vt:lpwstr>A</vt:lpwstr>
  </property>
  <property fmtid="{D5CDD505-2E9C-101B-9397-08002B2CF9AE}" pid="5" name="_dlc_DocId">
    <vt:lpwstr>UVD377XXDEFT-1157656932-1485</vt:lpwstr>
  </property>
  <property fmtid="{D5CDD505-2E9C-101B-9397-08002B2CF9AE}" pid="6" name="_dlc_DocIdItemGuid">
    <vt:lpwstr>90d9023c-2473-4acc-9f1f-09e84552009b</vt:lpwstr>
  </property>
  <property fmtid="{D5CDD505-2E9C-101B-9397-08002B2CF9AE}" pid="7" name="_dlc_DocIdUrl">
    <vt:lpwstr>https://prh.jobcorps.gov/Information Notices/_layouts/15/DocIdRedir.aspx?ID=UVD377XXDEFT-1157656932-1485, UVD377XXDEFT-1157656932-1485</vt:lpwstr>
  </property>
</Properties>
</file>