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0" windowWidth="12120" windowHeight="9120" activeTab="1"/>
  </bookViews>
  <sheets>
    <sheet name="PY2002_2003" sheetId="1" r:id="rId1"/>
    <sheet name="PY2003_2004" sheetId="2" r:id="rId2"/>
    <sheet name="CTS" sheetId="3" r:id="rId3"/>
  </sheets>
  <definedNames>
    <definedName name="_xlnm.Print_Area" localSheetId="2">'CTS'!$A$1:$F$39</definedName>
    <definedName name="_xlnm.Print_Area" localSheetId="0">'PY2002_2003'!$A$1:$F$39</definedName>
  </definedNames>
  <calcPr fullCalcOnLoad="1"/>
</workbook>
</file>

<file path=xl/sharedStrings.xml><?xml version="1.0" encoding="utf-8"?>
<sst xmlns="http://schemas.openxmlformats.org/spreadsheetml/2006/main" count="290" uniqueCount="68">
  <si>
    <t>I. Center Contract Information</t>
  </si>
  <si>
    <t>II. Program Year Information</t>
  </si>
  <si>
    <t>a.</t>
  </si>
  <si>
    <t>Center Name:</t>
  </si>
  <si>
    <t>Initial Program Year</t>
  </si>
  <si>
    <t>b.</t>
  </si>
  <si>
    <t>Contractor:</t>
  </si>
  <si>
    <t>Program Year Number</t>
  </si>
  <si>
    <t>c.</t>
  </si>
  <si>
    <t>Contract Number:</t>
  </si>
  <si>
    <t>Ending:</t>
  </si>
  <si>
    <t>d.</t>
  </si>
  <si>
    <t>Original Start Date:</t>
  </si>
  <si>
    <t>Upper OMS Range</t>
  </si>
  <si>
    <t>Data for Contract Year</t>
  </si>
  <si>
    <t>Lower OMS Range</t>
  </si>
  <si>
    <t>e.</t>
  </si>
  <si>
    <t>Starting:</t>
  </si>
  <si>
    <t>Top Excellence Score</t>
  </si>
  <si>
    <t>f.</t>
  </si>
  <si>
    <t>g.</t>
  </si>
  <si>
    <t>Base Fee</t>
  </si>
  <si>
    <t>Second Program Year</t>
  </si>
  <si>
    <t>h.</t>
  </si>
  <si>
    <t>Maximum Incentive Fee</t>
  </si>
  <si>
    <t>i.</t>
  </si>
  <si>
    <t>Maximum Performance Excellence Bonus</t>
  </si>
  <si>
    <t>j.</t>
  </si>
  <si>
    <t>Incentive Available for Interim Billings</t>
  </si>
  <si>
    <t>k.</t>
  </si>
  <si>
    <t>% of Performance in Initial Program Year</t>
  </si>
  <si>
    <t>l.</t>
  </si>
  <si>
    <t>% of Performance in Second Program Year</t>
  </si>
  <si>
    <t>III.  Incentive Fee Earned at Completion</t>
  </si>
  <si>
    <t>IV. Performance Excellence Bonus</t>
  </si>
  <si>
    <t>OMS Rating</t>
  </si>
  <si>
    <t>Initial PY Maximum Bonus</t>
  </si>
  <si>
    <t>Initial PY Max Fee</t>
  </si>
  <si>
    <t>% of Maximum Earned</t>
  </si>
  <si>
    <t>Amount of Bonus Earned</t>
  </si>
  <si>
    <t>Amount Earned</t>
  </si>
  <si>
    <t>Second PY Max Fee</t>
  </si>
  <si>
    <t>VI. Notes</t>
  </si>
  <si>
    <t>Total Incentive + Bonus Earnings</t>
  </si>
  <si>
    <t>Second PY Maximum Bonus</t>
  </si>
  <si>
    <t>For contract years starting prior to 7/1/2002, use the "special worksheet"</t>
  </si>
  <si>
    <t>*</t>
  </si>
  <si>
    <t>**</t>
  </si>
  <si>
    <t>Adjustment to Match Earnings **</t>
  </si>
  <si>
    <t>V.  Reconciliation of Earnings to Interim Billings</t>
  </si>
  <si>
    <t>This amount should be incorporated into a modification to the estimated cost of the contract as well as a revision to the 2181 budget for the new contract year. No 2181 revision is needed, of course, if the contract has been fully completed or terminated.   Refer to PRH for invoicing guidelines related to fee adjustments.</t>
  </si>
  <si>
    <t>Happy Valley</t>
  </si>
  <si>
    <t>XYZ CORP</t>
  </si>
  <si>
    <t>DOL3J000041</t>
  </si>
  <si>
    <t>V.  Reconciliation of Earnings to Actual Interim Billings</t>
  </si>
  <si>
    <t>Total Actual Fee Billed for Contract Year</t>
  </si>
  <si>
    <t>Amount of Base Fee</t>
  </si>
  <si>
    <t>Interim Incentive Fee Billings</t>
  </si>
  <si>
    <t>Adjustment to Match Earnings</t>
  </si>
  <si>
    <t>Oneonta</t>
  </si>
  <si>
    <t>KRA</t>
  </si>
  <si>
    <t>AE92801000</t>
  </si>
  <si>
    <t>AnyBody, INC</t>
  </si>
  <si>
    <t>123xyz</t>
  </si>
  <si>
    <t xml:space="preserve">                                                                                                                                                                                Incentive Fee Computation Worksheet  - Py 2002 and PY 2003</t>
  </si>
  <si>
    <t xml:space="preserve"> PY2002 and PY2003</t>
  </si>
  <si>
    <t>Center Incentive Fee Calculation</t>
  </si>
  <si>
    <t>CTS Incentive Fee Reconciliation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</si>
</sst>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mm/dd/yy"/>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s>
  <fonts count="44">
    <font>
      <sz val="10"/>
      <name val="Arial"/>
      <family val="0"/>
    </font>
    <font>
      <b/>
      <sz val="10"/>
      <name val="Arial"/>
      <family val="0"/>
    </font>
    <font>
      <b/>
      <sz val="12"/>
      <name val="Arial"/>
      <family val="0"/>
    </font>
    <font>
      <u val="single"/>
      <sz val="10"/>
      <name val="Arial"/>
      <family val="0"/>
    </font>
    <font>
      <b/>
      <sz val="14"/>
      <name val="Arial"/>
      <family val="0"/>
    </font>
    <font>
      <b/>
      <u val="single"/>
      <sz val="10"/>
      <name val="Arial"/>
      <family val="0"/>
    </font>
    <font>
      <u val="single"/>
      <sz val="10"/>
      <color indexed="12"/>
      <name val="Arial"/>
      <family val="0"/>
    </font>
    <font>
      <u val="single"/>
      <sz val="10"/>
      <color indexed="36"/>
      <name val="Arial"/>
      <family val="0"/>
    </font>
    <font>
      <b/>
      <i/>
      <sz val="8"/>
      <name val="Arial"/>
      <family val="2"/>
    </font>
    <font>
      <b/>
      <i/>
      <sz val="10"/>
      <name val="Arial"/>
      <family val="2"/>
    </font>
    <font>
      <b/>
      <sz val="8"/>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style="thick">
        <color indexed="63"/>
      </right>
      <top>
        <color indexed="9"/>
      </top>
      <bottom>
        <color indexed="9"/>
      </bottom>
    </border>
    <border>
      <left style="thick">
        <color indexed="63"/>
      </left>
      <right style="thick">
        <color indexed="63"/>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thick">
        <color indexed="63"/>
      </left>
      <right>
        <color indexed="9"/>
      </right>
      <top style="thick">
        <color indexed="63"/>
      </top>
      <bottom>
        <color indexed="9"/>
      </bottom>
    </border>
    <border>
      <left style="thick">
        <color indexed="63"/>
      </left>
      <right>
        <color indexed="9"/>
      </right>
      <top>
        <color indexed="9"/>
      </top>
      <bottom>
        <color indexed="9"/>
      </bottom>
    </border>
    <border>
      <left style="thick">
        <color indexed="63"/>
      </left>
      <right>
        <color indexed="9"/>
      </right>
      <top>
        <color indexed="9"/>
      </top>
      <bottom style="thick">
        <color indexed="63"/>
      </bottom>
    </border>
    <border>
      <left>
        <color indexed="9"/>
      </left>
      <right>
        <color indexed="9"/>
      </right>
      <top style="thick">
        <color indexed="63"/>
      </top>
      <bottom>
        <color indexed="9"/>
      </bottom>
    </border>
    <border>
      <left>
        <color indexed="9"/>
      </left>
      <right>
        <color indexed="9"/>
      </right>
      <top>
        <color indexed="9"/>
      </top>
      <bottom style="thick">
        <color indexed="63"/>
      </bottom>
    </border>
    <border>
      <left>
        <color indexed="9"/>
      </left>
      <right style="thick">
        <color indexed="63"/>
      </right>
      <top style="thick">
        <color indexed="63"/>
      </top>
      <bottom>
        <color indexed="9"/>
      </bottom>
    </border>
    <border>
      <left>
        <color indexed="9"/>
      </left>
      <right style="thick">
        <color indexed="63"/>
      </right>
      <top>
        <color indexed="9"/>
      </top>
      <bottom style="thick">
        <color indexed="63"/>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8">
    <xf numFmtId="0" fontId="0" fillId="0" borderId="0" xfId="0" applyAlignment="1">
      <alignment/>
    </xf>
    <xf numFmtId="0" fontId="0" fillId="0" borderId="0" xfId="0" applyBorder="1" applyAlignment="1">
      <alignment horizontal="center"/>
    </xf>
    <xf numFmtId="5" fontId="0" fillId="33" borderId="10" xfId="0" applyNumberFormat="1" applyFont="1" applyFill="1" applyBorder="1" applyAlignment="1">
      <alignment horizontal="center"/>
    </xf>
    <xf numFmtId="172" fontId="0" fillId="33" borderId="10" xfId="0" applyNumberFormat="1" applyFont="1" applyFill="1" applyBorder="1" applyAlignment="1">
      <alignment horizontal="center"/>
    </xf>
    <xf numFmtId="0" fontId="1" fillId="0" borderId="0" xfId="0" applyNumberFormat="1" applyFont="1" applyFill="1" applyBorder="1" applyAlignment="1" applyProtection="1">
      <alignment/>
      <protection/>
    </xf>
    <xf numFmtId="0" fontId="5" fillId="0" borderId="0" xfId="0" applyFont="1" applyBorder="1" applyAlignment="1">
      <alignment/>
    </xf>
    <xf numFmtId="0" fontId="1" fillId="0" borderId="0" xfId="0" applyFont="1" applyBorder="1" applyAlignment="1">
      <alignment wrapText="1"/>
    </xf>
    <xf numFmtId="0" fontId="5" fillId="0" borderId="0" xfId="0" applyFont="1" applyBorder="1" applyAlignment="1">
      <alignment wrapText="1"/>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protection/>
    </xf>
    <xf numFmtId="5" fontId="0" fillId="33" borderId="10" xfId="0" applyNumberFormat="1" applyFont="1" applyFill="1" applyBorder="1" applyAlignment="1">
      <alignment horizontal="center" vertical="top"/>
    </xf>
    <xf numFmtId="172" fontId="0" fillId="33" borderId="10" xfId="0" applyNumberFormat="1" applyFont="1" applyFill="1" applyBorder="1" applyAlignment="1">
      <alignment horizontal="center" vertical="top"/>
    </xf>
    <xf numFmtId="0" fontId="4" fillId="0" borderId="11" xfId="0" applyFont="1" applyFill="1" applyBorder="1" applyAlignment="1" applyProtection="1">
      <alignment horizontal="center" vertical="center"/>
      <protection locked="0"/>
    </xf>
    <xf numFmtId="0" fontId="0" fillId="0" borderId="12" xfId="0" applyFill="1" applyBorder="1" applyAlignment="1" applyProtection="1">
      <alignment/>
      <protection locked="0"/>
    </xf>
    <xf numFmtId="0" fontId="0" fillId="0" borderId="13" xfId="0" applyFill="1" applyBorder="1" applyAlignment="1" applyProtection="1">
      <alignment/>
      <protection locked="0"/>
    </xf>
    <xf numFmtId="0" fontId="1" fillId="0" borderId="14" xfId="0" applyFont="1" applyFill="1" applyBorder="1" applyAlignment="1">
      <alignment/>
    </xf>
    <xf numFmtId="0" fontId="1" fillId="0" borderId="15" xfId="0" applyNumberFormat="1" applyFont="1" applyFill="1" applyBorder="1" applyAlignment="1" applyProtection="1">
      <alignment/>
      <protection/>
    </xf>
    <xf numFmtId="0" fontId="1" fillId="0" borderId="16" xfId="0" applyNumberFormat="1" applyFont="1" applyFill="1" applyBorder="1" applyAlignment="1" applyProtection="1">
      <alignment/>
      <protection/>
    </xf>
    <xf numFmtId="0" fontId="1" fillId="0" borderId="17" xfId="0" applyNumberFormat="1" applyFont="1" applyFill="1" applyBorder="1" applyAlignment="1" applyProtection="1">
      <alignment/>
      <protection/>
    </xf>
    <xf numFmtId="0" fontId="1" fillId="0" borderId="18" xfId="0" applyNumberFormat="1" applyFont="1" applyFill="1" applyBorder="1" applyAlignment="1" applyProtection="1">
      <alignment/>
      <protection/>
    </xf>
    <xf numFmtId="0" fontId="0" fillId="0" borderId="19" xfId="0" applyFont="1" applyFill="1" applyBorder="1" applyAlignment="1">
      <alignment horizontal="center"/>
    </xf>
    <xf numFmtId="0" fontId="0" fillId="0" borderId="10" xfId="0" applyFont="1" applyFill="1" applyBorder="1" applyAlignment="1">
      <alignment horizontal="center"/>
    </xf>
    <xf numFmtId="0" fontId="0" fillId="0" borderId="20" xfId="0" applyFont="1" applyFill="1" applyBorder="1" applyAlignment="1">
      <alignment horizontal="center"/>
    </xf>
    <xf numFmtId="5" fontId="1" fillId="34" borderId="10" xfId="0" applyNumberFormat="1" applyFont="1" applyFill="1" applyBorder="1" applyAlignment="1" applyProtection="1">
      <alignment horizontal="center" vertical="top"/>
      <protection locked="0"/>
    </xf>
    <xf numFmtId="173" fontId="1" fillId="34" borderId="10" xfId="0" applyNumberFormat="1" applyFont="1" applyFill="1" applyBorder="1" applyAlignment="1" applyProtection="1">
      <alignment horizontal="center" vertical="top"/>
      <protection locked="0"/>
    </xf>
    <xf numFmtId="0" fontId="1" fillId="34" borderId="10" xfId="0" applyFont="1" applyFill="1" applyBorder="1" applyAlignment="1" applyProtection="1">
      <alignment horizontal="center" vertical="top"/>
      <protection locked="0"/>
    </xf>
    <xf numFmtId="0" fontId="0" fillId="0" borderId="10" xfId="0" applyFont="1" applyFill="1" applyBorder="1" applyAlignment="1">
      <alignment horizontal="center" vertical="top"/>
    </xf>
    <xf numFmtId="0" fontId="1" fillId="0" borderId="14" xfId="0" applyFont="1" applyFill="1" applyBorder="1" applyAlignment="1">
      <alignment horizontal="left"/>
    </xf>
    <xf numFmtId="173" fontId="0" fillId="33" borderId="10" xfId="0" applyNumberFormat="1" applyFont="1" applyFill="1" applyBorder="1" applyAlignment="1">
      <alignment horizontal="center" vertical="top"/>
    </xf>
    <xf numFmtId="0" fontId="1" fillId="0" borderId="15" xfId="0" applyFont="1" applyFill="1" applyBorder="1" applyAlignment="1">
      <alignment/>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xf>
    <xf numFmtId="0" fontId="1" fillId="0" borderId="0" xfId="0" applyFont="1" applyBorder="1" applyAlignment="1">
      <alignment/>
    </xf>
    <xf numFmtId="0" fontId="1" fillId="0" borderId="18" xfId="0" applyNumberFormat="1" applyFont="1" applyFill="1" applyBorder="1" applyAlignment="1" applyProtection="1">
      <alignment horizontal="left" vertical="top"/>
      <protection/>
    </xf>
    <xf numFmtId="0" fontId="0" fillId="0" borderId="19" xfId="0" applyFill="1" applyBorder="1" applyAlignment="1">
      <alignment/>
    </xf>
    <xf numFmtId="0" fontId="1" fillId="34" borderId="10" xfId="0" applyFont="1" applyFill="1" applyBorder="1" applyAlignment="1" applyProtection="1">
      <alignment horizontal="center"/>
      <protection locked="0"/>
    </xf>
    <xf numFmtId="0" fontId="1" fillId="0" borderId="16" xfId="0" applyFont="1" applyFill="1" applyBorder="1" applyAlignment="1">
      <alignment/>
    </xf>
    <xf numFmtId="0" fontId="1" fillId="0" borderId="17" xfId="0" applyFont="1" applyFill="1" applyBorder="1" applyAlignment="1">
      <alignment wrapText="1"/>
    </xf>
    <xf numFmtId="0" fontId="1" fillId="0" borderId="18" xfId="0" applyFont="1" applyFill="1" applyBorder="1" applyAlignment="1">
      <alignment/>
    </xf>
    <xf numFmtId="0" fontId="0" fillId="0" borderId="10" xfId="0" applyFill="1" applyBorder="1" applyAlignment="1">
      <alignment/>
    </xf>
    <xf numFmtId="0" fontId="0" fillId="0" borderId="0" xfId="0" applyFont="1" applyAlignment="1">
      <alignment horizontal="center"/>
    </xf>
    <xf numFmtId="0" fontId="0" fillId="0" borderId="10" xfId="0" applyFill="1" applyBorder="1" applyAlignment="1">
      <alignment horizontal="center"/>
    </xf>
    <xf numFmtId="0" fontId="0" fillId="0" borderId="20" xfId="0" applyFill="1" applyBorder="1" applyAlignment="1">
      <alignment/>
    </xf>
    <xf numFmtId="173" fontId="1" fillId="34" borderId="10" xfId="0" applyNumberFormat="1" applyFont="1" applyFill="1" applyBorder="1" applyAlignment="1" applyProtection="1">
      <alignment horizontal="center"/>
      <protection locked="0"/>
    </xf>
    <xf numFmtId="0" fontId="1" fillId="0" borderId="15" xfId="0" applyFont="1" applyFill="1" applyBorder="1" applyAlignment="1">
      <alignment horizontal="center"/>
    </xf>
    <xf numFmtId="0" fontId="1" fillId="0" borderId="0" xfId="0" applyFont="1" applyBorder="1" applyAlignment="1">
      <alignment vertical="top" wrapText="1"/>
    </xf>
    <xf numFmtId="0" fontId="1" fillId="0" borderId="18" xfId="0" applyFont="1" applyFill="1" applyBorder="1" applyAlignment="1">
      <alignment vertical="top" wrapText="1"/>
    </xf>
    <xf numFmtId="0" fontId="1" fillId="0" borderId="0" xfId="0" applyFont="1" applyBorder="1" applyAlignment="1">
      <alignment horizontal="left" vertical="top" wrapText="1"/>
    </xf>
    <xf numFmtId="0" fontId="0" fillId="0" borderId="19" xfId="0" applyFill="1" applyBorder="1" applyAlignment="1">
      <alignment horizontal="center"/>
    </xf>
    <xf numFmtId="172" fontId="0" fillId="33" borderId="20" xfId="0" applyNumberFormat="1" applyFont="1" applyFill="1" applyBorder="1" applyAlignment="1">
      <alignment horizontal="center" vertical="top"/>
    </xf>
    <xf numFmtId="173"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0" fillId="0" borderId="0" xfId="0" applyAlignment="1">
      <alignment horizontal="center"/>
    </xf>
    <xf numFmtId="174" fontId="1" fillId="34" borderId="10" xfId="0" applyNumberFormat="1" applyFont="1" applyFill="1" applyBorder="1" applyAlignment="1" applyProtection="1">
      <alignment horizontal="center" vertical="top"/>
      <protection locked="0"/>
    </xf>
    <xf numFmtId="174" fontId="1" fillId="34" borderId="10" xfId="0" applyNumberFormat="1" applyFont="1" applyFill="1" applyBorder="1" applyAlignment="1" applyProtection="1">
      <alignment horizontal="center"/>
      <protection locked="0"/>
    </xf>
    <xf numFmtId="0" fontId="0" fillId="34" borderId="10" xfId="0" applyFill="1" applyBorder="1" applyAlignment="1" applyProtection="1">
      <alignment/>
      <protection locked="0"/>
    </xf>
    <xf numFmtId="0" fontId="0" fillId="34" borderId="0" xfId="0" applyFill="1" applyAlignment="1" applyProtection="1">
      <alignment/>
      <protection locked="0"/>
    </xf>
    <xf numFmtId="0" fontId="0" fillId="34" borderId="18" xfId="0" applyFill="1" applyBorder="1" applyAlignment="1" applyProtection="1">
      <alignment/>
      <protection locked="0"/>
    </xf>
    <xf numFmtId="0" fontId="0" fillId="34" borderId="20" xfId="0" applyFill="1" applyBorder="1" applyAlignment="1" applyProtection="1">
      <alignment/>
      <protection locked="0"/>
    </xf>
    <xf numFmtId="0" fontId="1" fillId="34" borderId="0" xfId="0" applyNumberFormat="1" applyFont="1" applyFill="1" applyBorder="1" applyAlignment="1" applyProtection="1">
      <alignment horizontal="left" vertical="top" wrapText="1"/>
      <protection locked="0"/>
    </xf>
    <xf numFmtId="14" fontId="1" fillId="34" borderId="10" xfId="0" applyNumberFormat="1" applyFont="1" applyFill="1" applyBorder="1" applyAlignment="1" applyProtection="1">
      <alignment horizontal="center" vertical="top"/>
      <protection locked="0"/>
    </xf>
    <xf numFmtId="0" fontId="1"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1" fillId="0" borderId="0" xfId="0" applyFont="1" applyAlignment="1">
      <alignment horizontal="center"/>
    </xf>
    <xf numFmtId="0" fontId="1" fillId="0" borderId="0" xfId="0" applyFont="1" applyBorder="1" applyAlignment="1">
      <alignment/>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top"/>
      <protection/>
    </xf>
    <xf numFmtId="5" fontId="2" fillId="33" borderId="20" xfId="0" applyNumberFormat="1" applyFont="1" applyFill="1" applyBorder="1" applyAlignment="1">
      <alignment horizontal="center" vertical="top"/>
    </xf>
    <xf numFmtId="5" fontId="0" fillId="33" borderId="10" xfId="0" applyNumberFormat="1" applyFont="1" applyFill="1" applyBorder="1" applyAlignment="1" applyProtection="1">
      <alignment horizontal="center" vertical="top"/>
      <protection locked="0"/>
    </xf>
    <xf numFmtId="0" fontId="1" fillId="33" borderId="10" xfId="0" applyFont="1" applyFill="1" applyBorder="1" applyAlignment="1" applyProtection="1">
      <alignment horizontal="center"/>
      <protection locked="0"/>
    </xf>
    <xf numFmtId="174" fontId="1" fillId="33" borderId="10" xfId="0" applyNumberFormat="1" applyFont="1" applyFill="1" applyBorder="1" applyAlignment="1" applyProtection="1">
      <alignment horizontal="center"/>
      <protection locked="0"/>
    </xf>
    <xf numFmtId="173" fontId="1" fillId="33" borderId="10" xfId="0" applyNumberFormat="1" applyFont="1" applyFill="1" applyBorder="1" applyAlignment="1" applyProtection="1">
      <alignment horizontal="center"/>
      <protection locked="0"/>
    </xf>
    <xf numFmtId="0" fontId="0" fillId="35" borderId="10" xfId="0" applyFont="1" applyFill="1" applyBorder="1" applyAlignment="1">
      <alignment horizontal="center"/>
    </xf>
    <xf numFmtId="173" fontId="1" fillId="33" borderId="10" xfId="0" applyNumberFormat="1" applyFont="1" applyFill="1" applyBorder="1" applyAlignment="1" applyProtection="1">
      <alignment horizontal="center" vertical="top"/>
      <protection locked="0"/>
    </xf>
    <xf numFmtId="173" fontId="1" fillId="33" borderId="10" xfId="0" applyNumberFormat="1" applyFont="1" applyFill="1" applyBorder="1" applyAlignment="1">
      <alignment horizontal="center"/>
    </xf>
    <xf numFmtId="0" fontId="1" fillId="33" borderId="10" xfId="0" applyFont="1" applyFill="1" applyBorder="1" applyAlignment="1">
      <alignment horizontal="center"/>
    </xf>
    <xf numFmtId="173" fontId="1" fillId="33" borderId="10" xfId="0" applyNumberFormat="1" applyFont="1" applyFill="1" applyBorder="1" applyAlignment="1">
      <alignment horizontal="center" vertical="top"/>
    </xf>
    <xf numFmtId="0" fontId="1" fillId="0" borderId="0" xfId="0" applyNumberFormat="1" applyFont="1" applyFill="1" applyBorder="1" applyAlignment="1" applyProtection="1">
      <alignment horizontal="left" vertical="top"/>
      <protection locked="0"/>
    </xf>
    <xf numFmtId="5" fontId="2" fillId="33" borderId="20" xfId="0" applyNumberFormat="1" applyFont="1" applyFill="1" applyBorder="1" applyAlignment="1">
      <alignment horizontal="center" vertical="top"/>
    </xf>
    <xf numFmtId="0" fontId="9"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2" xfId="0"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xf>
    <xf numFmtId="0" fontId="4" fillId="0" borderId="13" xfId="0" applyFont="1" applyFill="1" applyBorder="1" applyAlignment="1" applyProtection="1">
      <alignment/>
      <protection locked="0"/>
    </xf>
    <xf numFmtId="0" fontId="4" fillId="0" borderId="12" xfId="0" applyFont="1" applyFill="1" applyBorder="1" applyAlignment="1" applyProtection="1">
      <alignment/>
      <protection locked="0"/>
    </xf>
    <xf numFmtId="0" fontId="8" fillId="0" borderId="0" xfId="0" applyNumberFormat="1" applyFont="1" applyFill="1" applyBorder="1" applyAlignment="1" applyProtection="1">
      <alignment horizontal="left" vertical="top" wrapText="1"/>
      <protection/>
    </xf>
    <xf numFmtId="0" fontId="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0">
      <selection activeCell="B25" sqref="B25"/>
    </sheetView>
  </sheetViews>
  <sheetFormatPr defaultColWidth="9.140625" defaultRowHeight="12.75"/>
  <cols>
    <col min="1" max="1" width="3.00390625" style="4" customWidth="1"/>
    <col min="2" max="2" width="48.28125" style="4" customWidth="1"/>
    <col min="3" max="3" width="18.140625" style="1" customWidth="1"/>
    <col min="4" max="4" width="5.00390625" style="4" customWidth="1"/>
    <col min="5" max="5" width="30.57421875" style="4" customWidth="1"/>
    <col min="6" max="6" width="17.421875" style="41" customWidth="1"/>
    <col min="7" max="7" width="9.7109375" style="0" customWidth="1"/>
    <col min="9" max="10" width="9.7109375" style="0" customWidth="1"/>
  </cols>
  <sheetData>
    <row r="1" spans="1:6" ht="18">
      <c r="A1" s="12" t="s">
        <v>64</v>
      </c>
      <c r="B1" s="13"/>
      <c r="C1" s="13"/>
      <c r="D1" s="13"/>
      <c r="E1" s="85" t="s">
        <v>65</v>
      </c>
      <c r="F1" s="84"/>
    </row>
    <row r="2" spans="1:6" ht="12.75">
      <c r="A2" s="15" t="s">
        <v>0</v>
      </c>
      <c r="B2" s="18"/>
      <c r="C2" s="49"/>
      <c r="D2" s="15" t="s">
        <v>1</v>
      </c>
      <c r="E2" s="18"/>
      <c r="F2" s="20"/>
    </row>
    <row r="3" spans="1:6" ht="12.75">
      <c r="A3" s="29"/>
      <c r="C3" s="42"/>
      <c r="D3" s="29"/>
      <c r="E3" s="33"/>
      <c r="F3" s="21"/>
    </row>
    <row r="4" spans="1:6" ht="12.75">
      <c r="A4" s="30" t="s">
        <v>2</v>
      </c>
      <c r="B4" s="4" t="s">
        <v>3</v>
      </c>
      <c r="C4" s="25" t="s">
        <v>59</v>
      </c>
      <c r="D4" s="29"/>
      <c r="E4" s="5" t="s">
        <v>4</v>
      </c>
      <c r="F4" s="21"/>
    </row>
    <row r="5" spans="1:6" ht="12.75">
      <c r="A5" s="30" t="s">
        <v>5</v>
      </c>
      <c r="B5" s="4" t="s">
        <v>6</v>
      </c>
      <c r="C5" s="25" t="s">
        <v>60</v>
      </c>
      <c r="D5" s="30" t="s">
        <v>2</v>
      </c>
      <c r="E5" s="4" t="s">
        <v>7</v>
      </c>
      <c r="F5" s="70">
        <v>2002</v>
      </c>
    </row>
    <row r="6" spans="1:6" ht="12.75">
      <c r="A6" s="30" t="s">
        <v>8</v>
      </c>
      <c r="B6" s="4" t="s">
        <v>9</v>
      </c>
      <c r="C6" s="61" t="s">
        <v>61</v>
      </c>
      <c r="D6" s="30" t="s">
        <v>5</v>
      </c>
      <c r="E6" s="4" t="s">
        <v>10</v>
      </c>
      <c r="F6" s="71">
        <v>37802</v>
      </c>
    </row>
    <row r="7" spans="1:6" ht="12.75">
      <c r="A7" s="30" t="s">
        <v>11</v>
      </c>
      <c r="B7" s="4" t="s">
        <v>12</v>
      </c>
      <c r="C7" s="54">
        <v>36951</v>
      </c>
      <c r="D7" s="30" t="s">
        <v>8</v>
      </c>
      <c r="E7" s="4" t="s">
        <v>13</v>
      </c>
      <c r="F7" s="72">
        <v>96</v>
      </c>
    </row>
    <row r="8" spans="1:6" ht="12.75">
      <c r="A8" s="30"/>
      <c r="B8" s="5" t="s">
        <v>14</v>
      </c>
      <c r="C8" s="26"/>
      <c r="D8" s="30" t="s">
        <v>11</v>
      </c>
      <c r="E8" s="4" t="s">
        <v>15</v>
      </c>
      <c r="F8" s="72">
        <v>80</v>
      </c>
    </row>
    <row r="9" spans="1:6" ht="12.75">
      <c r="A9" s="30" t="s">
        <v>16</v>
      </c>
      <c r="B9" s="6" t="s">
        <v>17</v>
      </c>
      <c r="C9" s="54">
        <v>37681</v>
      </c>
      <c r="D9" s="30" t="s">
        <v>16</v>
      </c>
      <c r="E9" s="33" t="s">
        <v>18</v>
      </c>
      <c r="F9" s="51">
        <f>F7+10</f>
        <v>106</v>
      </c>
    </row>
    <row r="10" spans="1:6" ht="12.75">
      <c r="A10" s="30" t="s">
        <v>19</v>
      </c>
      <c r="B10" s="6" t="s">
        <v>10</v>
      </c>
      <c r="C10" s="54">
        <v>38046</v>
      </c>
      <c r="D10" s="30"/>
      <c r="E10" s="33"/>
      <c r="F10" s="73"/>
    </row>
    <row r="11" spans="1:6" ht="12.75">
      <c r="A11" s="30" t="s">
        <v>20</v>
      </c>
      <c r="B11" s="6" t="s">
        <v>21</v>
      </c>
      <c r="C11" s="23">
        <v>279788</v>
      </c>
      <c r="D11" s="30"/>
      <c r="E11" s="5" t="s">
        <v>22</v>
      </c>
      <c r="F11" s="73"/>
    </row>
    <row r="12" spans="1:6" ht="12.75">
      <c r="A12" s="30" t="s">
        <v>23</v>
      </c>
      <c r="B12" s="6" t="s">
        <v>24</v>
      </c>
      <c r="C12" s="23">
        <v>186526</v>
      </c>
      <c r="D12" s="30" t="s">
        <v>19</v>
      </c>
      <c r="E12" s="9" t="s">
        <v>7</v>
      </c>
      <c r="F12" s="52">
        <v>2003</v>
      </c>
    </row>
    <row r="13" spans="1:6" ht="12.75">
      <c r="A13" s="30" t="s">
        <v>25</v>
      </c>
      <c r="B13" s="48" t="s">
        <v>26</v>
      </c>
      <c r="C13" s="10">
        <f>(C12+C11)/10</f>
        <v>46631.4</v>
      </c>
      <c r="D13" s="30" t="s">
        <v>20</v>
      </c>
      <c r="E13" s="9" t="s">
        <v>13</v>
      </c>
      <c r="F13" s="74">
        <v>100</v>
      </c>
    </row>
    <row r="14" spans="1:6" ht="12.75">
      <c r="A14" s="30" t="s">
        <v>27</v>
      </c>
      <c r="B14" s="6" t="s">
        <v>28</v>
      </c>
      <c r="C14" s="10">
        <f>ROUND(C12/2,0)</f>
        <v>93263</v>
      </c>
      <c r="D14" s="30" t="s">
        <v>23</v>
      </c>
      <c r="E14" s="9" t="s">
        <v>15</v>
      </c>
      <c r="F14" s="74">
        <v>84</v>
      </c>
    </row>
    <row r="15" spans="1:6" ht="12.75">
      <c r="A15" s="30" t="s">
        <v>29</v>
      </c>
      <c r="B15" s="46" t="s">
        <v>30</v>
      </c>
      <c r="C15" s="11">
        <f>(F6-C9+1)/(C10-C9+1)</f>
        <v>0.3333333333333333</v>
      </c>
      <c r="D15" s="30" t="s">
        <v>25</v>
      </c>
      <c r="E15" s="8" t="s">
        <v>18</v>
      </c>
      <c r="F15" s="28">
        <f>F13+10</f>
        <v>110</v>
      </c>
    </row>
    <row r="16" spans="1:6" ht="12.75">
      <c r="A16" s="31" t="s">
        <v>31</v>
      </c>
      <c r="B16" s="47" t="s">
        <v>32</v>
      </c>
      <c r="C16" s="50">
        <f>1-C15</f>
        <v>0.6666666666666667</v>
      </c>
      <c r="D16" s="37"/>
      <c r="E16" s="39"/>
      <c r="F16" s="22"/>
    </row>
    <row r="17" spans="1:6" ht="12.75">
      <c r="A17" s="15" t="s">
        <v>33</v>
      </c>
      <c r="B17" s="38"/>
      <c r="C17" s="35"/>
      <c r="D17" s="15" t="s">
        <v>34</v>
      </c>
      <c r="E17" s="32"/>
      <c r="F17" s="35"/>
    </row>
    <row r="18" spans="1:6" ht="12.75">
      <c r="A18" s="29"/>
      <c r="B18" s="6"/>
      <c r="C18" s="40"/>
      <c r="D18" s="29"/>
      <c r="E18" s="33"/>
      <c r="F18" s="40"/>
    </row>
    <row r="19" spans="1:6" ht="12.75">
      <c r="A19" s="29"/>
      <c r="B19" s="7" t="s">
        <v>4</v>
      </c>
      <c r="C19" s="42"/>
      <c r="D19" s="29"/>
      <c r="E19" s="7" t="s">
        <v>4</v>
      </c>
      <c r="F19" s="40"/>
    </row>
    <row r="20" spans="1:6" ht="12.75">
      <c r="A20" s="30" t="s">
        <v>2</v>
      </c>
      <c r="B20" s="6" t="s">
        <v>35</v>
      </c>
      <c r="C20" s="24">
        <v>90.3</v>
      </c>
      <c r="D20" s="45" t="s">
        <v>2</v>
      </c>
      <c r="E20" s="33" t="s">
        <v>36</v>
      </c>
      <c r="F20" s="2">
        <f>C13*C15</f>
        <v>15543.8</v>
      </c>
    </row>
    <row r="21" spans="1:6" ht="12.75">
      <c r="A21" s="30" t="s">
        <v>5</v>
      </c>
      <c r="B21" s="6" t="s">
        <v>37</v>
      </c>
      <c r="C21" s="10">
        <f>C12*C15</f>
        <v>62175.33333333333</v>
      </c>
      <c r="D21" s="45" t="s">
        <v>5</v>
      </c>
      <c r="E21" s="6" t="s">
        <v>38</v>
      </c>
      <c r="F21" s="3">
        <f>IF(C20&gt;F9,100%,IF(C20&lt;F7,0,(C20-F7)/(F9-F7)))</f>
        <v>0</v>
      </c>
    </row>
    <row r="22" spans="1:6" ht="12.75">
      <c r="A22" s="30" t="s">
        <v>8</v>
      </c>
      <c r="B22" s="6" t="s">
        <v>38</v>
      </c>
      <c r="C22" s="11">
        <f>IF(C20&gt;F7,1,IF(C20&lt;F8,0,(C20-F8)/(F7-F8)))</f>
        <v>0.6437499999999998</v>
      </c>
      <c r="D22" s="45" t="s">
        <v>8</v>
      </c>
      <c r="E22" s="6" t="s">
        <v>39</v>
      </c>
      <c r="F22" s="2">
        <f>ROUND(F21*F20,0)</f>
        <v>0</v>
      </c>
    </row>
    <row r="23" spans="1:6" ht="12.75">
      <c r="A23" s="30" t="s">
        <v>11</v>
      </c>
      <c r="B23" s="6" t="s">
        <v>40</v>
      </c>
      <c r="C23" s="10">
        <f>ROUND(C22*C21,0)</f>
        <v>40025</v>
      </c>
      <c r="D23" s="29"/>
      <c r="E23" s="33"/>
      <c r="F23" s="40"/>
    </row>
    <row r="24" spans="1:6" ht="12.75">
      <c r="A24" s="29"/>
      <c r="B24" s="7" t="s">
        <v>22</v>
      </c>
      <c r="C24" s="26"/>
      <c r="D24" s="29"/>
      <c r="E24" s="7" t="s">
        <v>22</v>
      </c>
      <c r="F24" s="21"/>
    </row>
    <row r="25" spans="1:6" ht="12.75">
      <c r="A25" s="30" t="s">
        <v>16</v>
      </c>
      <c r="B25" s="6" t="s">
        <v>35</v>
      </c>
      <c r="C25" s="24">
        <v>93.4</v>
      </c>
      <c r="D25" s="45" t="s">
        <v>11</v>
      </c>
      <c r="E25" s="33" t="s">
        <v>44</v>
      </c>
      <c r="F25" s="2">
        <f>C13-F20</f>
        <v>31087.600000000002</v>
      </c>
    </row>
    <row r="26" spans="1:6" ht="12.75">
      <c r="A26" s="30" t="s">
        <v>19</v>
      </c>
      <c r="B26" s="6" t="s">
        <v>41</v>
      </c>
      <c r="C26" s="10">
        <f>C12-C21</f>
        <v>124350.66666666667</v>
      </c>
      <c r="D26" s="45" t="s">
        <v>16</v>
      </c>
      <c r="E26" s="6" t="s">
        <v>38</v>
      </c>
      <c r="F26" s="3">
        <f>IF(C25&gt;F15,100%,IF(C25&lt;F13,0,(C25-F13)/(F15-F13)))</f>
        <v>0</v>
      </c>
    </row>
    <row r="27" spans="1:6" ht="12.75">
      <c r="A27" s="30" t="s">
        <v>20</v>
      </c>
      <c r="B27" s="6" t="s">
        <v>38</v>
      </c>
      <c r="C27" s="11">
        <f>IF(C25&gt;F13,1,IF(C25&lt;F14,0,(C25-F14)/(F13-F14)))</f>
        <v>0.5875000000000004</v>
      </c>
      <c r="D27" s="45" t="s">
        <v>19</v>
      </c>
      <c r="E27" s="6" t="s">
        <v>39</v>
      </c>
      <c r="F27" s="2">
        <f>ROUND(F26*F25,0)</f>
        <v>0</v>
      </c>
    </row>
    <row r="28" spans="1:6" ht="12.75">
      <c r="A28" s="30" t="s">
        <v>23</v>
      </c>
      <c r="B28" s="6" t="s">
        <v>40</v>
      </c>
      <c r="C28" s="10">
        <f>ROUND(C27*C26,0)</f>
        <v>73056</v>
      </c>
      <c r="D28" s="29"/>
      <c r="E28" s="33"/>
      <c r="F28" s="40"/>
    </row>
    <row r="29" spans="1:6" ht="12.75">
      <c r="A29" s="37"/>
      <c r="B29" s="39"/>
      <c r="C29" s="43"/>
      <c r="D29" s="37"/>
      <c r="E29" s="19"/>
      <c r="F29" s="22"/>
    </row>
    <row r="30" spans="1:6" ht="12.75">
      <c r="A30" s="15" t="s">
        <v>49</v>
      </c>
      <c r="B30" s="32"/>
      <c r="C30" s="35"/>
      <c r="D30" s="27" t="s">
        <v>42</v>
      </c>
      <c r="E30" s="18"/>
      <c r="F30" s="20"/>
    </row>
    <row r="31" spans="1:6" ht="12.75">
      <c r="A31" s="29"/>
      <c r="C31" s="21"/>
      <c r="D31" s="16"/>
      <c r="E31" s="60"/>
      <c r="F31" s="56"/>
    </row>
    <row r="32" spans="1:6" ht="12.75">
      <c r="A32" s="30" t="s">
        <v>2</v>
      </c>
      <c r="B32" s="33" t="s">
        <v>43</v>
      </c>
      <c r="C32" s="10">
        <f>C28+C23+F22+F27</f>
        <v>113081</v>
      </c>
      <c r="D32" s="16"/>
      <c r="E32" s="57"/>
      <c r="F32" s="56"/>
    </row>
    <row r="33" spans="1:6" ht="12.75">
      <c r="A33" s="30" t="s">
        <v>5</v>
      </c>
      <c r="B33" s="6" t="s">
        <v>28</v>
      </c>
      <c r="C33" s="69">
        <f>+C14</f>
        <v>93263</v>
      </c>
      <c r="D33" s="16"/>
      <c r="E33" s="57"/>
      <c r="F33" s="56"/>
    </row>
    <row r="34" spans="1:6" ht="15">
      <c r="A34" s="31" t="s">
        <v>8</v>
      </c>
      <c r="B34" s="34" t="s">
        <v>48</v>
      </c>
      <c r="C34" s="68">
        <f>+C32-C33</f>
        <v>19818</v>
      </c>
      <c r="D34" s="17"/>
      <c r="E34" s="58"/>
      <c r="F34" s="59"/>
    </row>
    <row r="35" spans="3:6" ht="12.75">
      <c r="C35" s="53"/>
      <c r="D35" s="33"/>
      <c r="E35" s="33"/>
      <c r="F35" s="53"/>
    </row>
    <row r="36" spans="1:6" ht="11.25" customHeight="1">
      <c r="A36" s="62"/>
      <c r="B36" s="63"/>
      <c r="C36" s="64"/>
      <c r="D36" s="65"/>
      <c r="E36" s="66"/>
      <c r="F36" s="64"/>
    </row>
    <row r="37" spans="1:6" ht="33" customHeight="1">
      <c r="A37" s="67" t="s">
        <v>47</v>
      </c>
      <c r="B37" s="86" t="s">
        <v>50</v>
      </c>
      <c r="C37" s="87"/>
      <c r="D37" s="87"/>
      <c r="E37" s="87"/>
      <c r="F37" s="87"/>
    </row>
    <row r="38" ht="12.75">
      <c r="C38" s="53"/>
    </row>
    <row r="39" ht="12.75">
      <c r="C39" s="53"/>
    </row>
  </sheetData>
  <sheetProtection/>
  <mergeCells count="1">
    <mergeCell ref="B37:F37"/>
  </mergeCells>
  <printOptions horizontalCentered="1"/>
  <pageMargins left="0.75" right="0.75" top="1" bottom="1" header="0.5" footer="0.5"/>
  <pageSetup fitToHeight="1" fitToWidth="1" horizontalDpi="300" verticalDpi="300" orientation="landscape" scale="91" r:id="rId1"/>
  <headerFooter alignWithMargins="0">
    <oddHeader>&amp;L&amp;"Arial,Bold"&amp;12Attachment</oddHeader>
    <oddFooter xml:space="preserve">&amp;R&amp;"Arial,Bold"&amp;9Incentive Fee Reconciliation Worksheet V4 - Revised 11/01/04 </oddFooter>
  </headerFooter>
</worksheet>
</file>

<file path=xl/worksheets/sheet2.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E43" sqref="E43"/>
    </sheetView>
  </sheetViews>
  <sheetFormatPr defaultColWidth="9.140625" defaultRowHeight="12.75"/>
  <cols>
    <col min="1" max="1" width="3.00390625" style="4" customWidth="1"/>
    <col min="2" max="2" width="48.28125" style="4" customWidth="1"/>
    <col min="3" max="3" width="18.140625" style="1" customWidth="1"/>
    <col min="4" max="4" width="5.57421875" style="4" customWidth="1"/>
    <col min="5" max="5" width="31.28125" style="4" customWidth="1"/>
    <col min="6" max="6" width="17.421875" style="41" customWidth="1"/>
    <col min="7" max="7" width="9.7109375" style="0" customWidth="1"/>
    <col min="9" max="10" width="9.7109375" style="0" customWidth="1"/>
  </cols>
  <sheetData>
    <row r="1" ht="30" customHeight="1" thickBot="1">
      <c r="B1" s="83" t="s">
        <v>66</v>
      </c>
    </row>
    <row r="2" spans="1:6" ht="13.5" thickTop="1">
      <c r="A2" s="15" t="s">
        <v>0</v>
      </c>
      <c r="B2" s="18"/>
      <c r="C2" s="49"/>
      <c r="D2" s="15" t="s">
        <v>1</v>
      </c>
      <c r="E2" s="18"/>
      <c r="F2" s="20"/>
    </row>
    <row r="3" spans="1:6" ht="12.75">
      <c r="A3" s="29"/>
      <c r="C3" s="42"/>
      <c r="D3" s="29"/>
      <c r="E3" s="33"/>
      <c r="F3" s="21"/>
    </row>
    <row r="4" spans="1:6" ht="12.75">
      <c r="A4" s="30" t="s">
        <v>2</v>
      </c>
      <c r="B4" s="4" t="s">
        <v>3</v>
      </c>
      <c r="C4" s="25" t="s">
        <v>51</v>
      </c>
      <c r="D4" s="29"/>
      <c r="E4" s="5" t="s">
        <v>4</v>
      </c>
      <c r="F4" s="21"/>
    </row>
    <row r="5" spans="1:6" ht="12.75">
      <c r="A5" s="30" t="s">
        <v>5</v>
      </c>
      <c r="B5" s="4" t="s">
        <v>6</v>
      </c>
      <c r="C5" s="25" t="s">
        <v>62</v>
      </c>
      <c r="D5" s="30" t="s">
        <v>2</v>
      </c>
      <c r="E5" s="4" t="s">
        <v>7</v>
      </c>
      <c r="F5" s="70">
        <v>2003</v>
      </c>
    </row>
    <row r="6" spans="1:6" ht="12.75">
      <c r="A6" s="30" t="s">
        <v>8</v>
      </c>
      <c r="B6" s="4" t="s">
        <v>9</v>
      </c>
      <c r="C6" s="61" t="s">
        <v>63</v>
      </c>
      <c r="D6" s="30" t="s">
        <v>5</v>
      </c>
      <c r="E6" s="4" t="s">
        <v>10</v>
      </c>
      <c r="F6" s="71">
        <v>38168</v>
      </c>
    </row>
    <row r="7" spans="1:6" ht="12.75">
      <c r="A7" s="30" t="s">
        <v>11</v>
      </c>
      <c r="B7" s="4" t="s">
        <v>12</v>
      </c>
      <c r="C7" s="54">
        <v>36678</v>
      </c>
      <c r="D7" s="30" t="s">
        <v>8</v>
      </c>
      <c r="E7" s="4" t="s">
        <v>13</v>
      </c>
      <c r="F7" s="72">
        <v>100</v>
      </c>
    </row>
    <row r="8" spans="1:6" ht="12.75">
      <c r="A8" s="30"/>
      <c r="B8" s="5" t="s">
        <v>14</v>
      </c>
      <c r="C8" s="26"/>
      <c r="D8" s="30" t="s">
        <v>11</v>
      </c>
      <c r="E8" s="4" t="s">
        <v>15</v>
      </c>
      <c r="F8" s="72">
        <v>84</v>
      </c>
    </row>
    <row r="9" spans="1:6" ht="12.75">
      <c r="A9" s="30" t="s">
        <v>16</v>
      </c>
      <c r="B9" s="6" t="s">
        <v>17</v>
      </c>
      <c r="C9" s="54">
        <v>37834</v>
      </c>
      <c r="D9" s="30" t="s">
        <v>16</v>
      </c>
      <c r="E9" s="33" t="s">
        <v>18</v>
      </c>
      <c r="F9" s="51">
        <f>F7+10</f>
        <v>110</v>
      </c>
    </row>
    <row r="10" spans="1:6" ht="12.75">
      <c r="A10" s="30" t="s">
        <v>19</v>
      </c>
      <c r="B10" s="6" t="s">
        <v>10</v>
      </c>
      <c r="C10" s="54">
        <v>38199</v>
      </c>
      <c r="D10" s="30"/>
      <c r="E10" s="33"/>
      <c r="F10" s="73"/>
    </row>
    <row r="11" spans="1:6" ht="12.75">
      <c r="A11" s="30" t="s">
        <v>20</v>
      </c>
      <c r="B11" s="6" t="s">
        <v>21</v>
      </c>
      <c r="C11" s="23">
        <v>279788</v>
      </c>
      <c r="D11" s="30"/>
      <c r="E11" s="5" t="s">
        <v>22</v>
      </c>
      <c r="F11" s="73"/>
    </row>
    <row r="12" spans="1:6" ht="12.75">
      <c r="A12" s="30" t="s">
        <v>23</v>
      </c>
      <c r="B12" s="6" t="s">
        <v>24</v>
      </c>
      <c r="C12" s="23">
        <v>186526</v>
      </c>
      <c r="D12" s="30" t="s">
        <v>19</v>
      </c>
      <c r="E12" s="9" t="s">
        <v>7</v>
      </c>
      <c r="F12" s="52">
        <f>F5+1</f>
        <v>2004</v>
      </c>
    </row>
    <row r="13" spans="1:6" ht="12.75">
      <c r="A13" s="30" t="s">
        <v>25</v>
      </c>
      <c r="B13" s="48" t="s">
        <v>26</v>
      </c>
      <c r="C13" s="10">
        <f>(C12+C11)/10</f>
        <v>46631.4</v>
      </c>
      <c r="D13" s="30" t="s">
        <v>20</v>
      </c>
      <c r="E13" s="9" t="s">
        <v>13</v>
      </c>
      <c r="F13" s="74">
        <v>103</v>
      </c>
    </row>
    <row r="14" spans="1:6" ht="12.75">
      <c r="A14" s="30" t="s">
        <v>27</v>
      </c>
      <c r="B14" s="6" t="s">
        <v>28</v>
      </c>
      <c r="C14" s="10">
        <f>ROUND(C12/2,0)</f>
        <v>93263</v>
      </c>
      <c r="D14" s="30" t="s">
        <v>23</v>
      </c>
      <c r="E14" s="9" t="s">
        <v>15</v>
      </c>
      <c r="F14" s="74">
        <v>91</v>
      </c>
    </row>
    <row r="15" spans="1:6" ht="12.75">
      <c r="A15" s="30" t="s">
        <v>29</v>
      </c>
      <c r="B15" s="46" t="s">
        <v>30</v>
      </c>
      <c r="C15" s="11">
        <f>(F6-C9+1)/(C10-C9+1)</f>
        <v>0.9153005464480874</v>
      </c>
      <c r="D15" s="30" t="s">
        <v>25</v>
      </c>
      <c r="E15" s="8" t="s">
        <v>18</v>
      </c>
      <c r="F15" s="28">
        <v>110</v>
      </c>
    </row>
    <row r="16" spans="1:6" ht="13.5" thickBot="1">
      <c r="A16" s="31" t="s">
        <v>31</v>
      </c>
      <c r="B16" s="47" t="s">
        <v>32</v>
      </c>
      <c r="C16" s="50">
        <f>1-C15</f>
        <v>0.08469945355191255</v>
      </c>
      <c r="D16" s="37"/>
      <c r="E16" s="39"/>
      <c r="F16" s="22"/>
    </row>
    <row r="17" spans="1:6" ht="13.5" thickTop="1">
      <c r="A17" s="15" t="s">
        <v>33</v>
      </c>
      <c r="B17" s="38"/>
      <c r="C17" s="35"/>
      <c r="D17" s="15" t="s">
        <v>34</v>
      </c>
      <c r="E17" s="32"/>
      <c r="F17" s="35"/>
    </row>
    <row r="18" spans="1:6" ht="12.75">
      <c r="A18" s="29"/>
      <c r="B18" s="6"/>
      <c r="C18" s="40"/>
      <c r="D18" s="29"/>
      <c r="E18" s="33"/>
      <c r="F18" s="40"/>
    </row>
    <row r="19" spans="1:6" ht="12.75">
      <c r="A19" s="29"/>
      <c r="B19" s="7" t="s">
        <v>4</v>
      </c>
      <c r="C19" s="42"/>
      <c r="D19" s="29"/>
      <c r="E19" s="7" t="s">
        <v>4</v>
      </c>
      <c r="F19" s="40"/>
    </row>
    <row r="20" spans="1:6" ht="12.75">
      <c r="A20" s="30" t="s">
        <v>2</v>
      </c>
      <c r="B20" s="6" t="s">
        <v>35</v>
      </c>
      <c r="C20" s="24">
        <v>93.1</v>
      </c>
      <c r="D20" s="45" t="s">
        <v>2</v>
      </c>
      <c r="E20" s="33" t="s">
        <v>36</v>
      </c>
      <c r="F20" s="2">
        <f>C13*C15</f>
        <v>42681.74590163935</v>
      </c>
    </row>
    <row r="21" spans="1:6" ht="12.75">
      <c r="A21" s="30" t="s">
        <v>5</v>
      </c>
      <c r="B21" s="6" t="s">
        <v>37</v>
      </c>
      <c r="C21" s="10">
        <f>C12*C15</f>
        <v>170727.34972677595</v>
      </c>
      <c r="D21" s="45" t="s">
        <v>5</v>
      </c>
      <c r="E21" s="6" t="s">
        <v>38</v>
      </c>
      <c r="F21" s="3">
        <f>IF(C20&gt;F9,100%,IF(C20&lt;F7,0,(C20-F7)/(F9-F7)))</f>
        <v>0</v>
      </c>
    </row>
    <row r="22" spans="1:6" ht="12.75">
      <c r="A22" s="30" t="s">
        <v>8</v>
      </c>
      <c r="B22" s="6" t="s">
        <v>38</v>
      </c>
      <c r="C22" s="11">
        <f>IF(C20&gt;F7,1,IF(C20&lt;F8,0,(C20-F8)/(F7-F8)))</f>
        <v>0.5687499999999996</v>
      </c>
      <c r="D22" s="45" t="s">
        <v>8</v>
      </c>
      <c r="E22" s="6" t="s">
        <v>39</v>
      </c>
      <c r="F22" s="2">
        <f>ROUND(F21*F20,0)</f>
        <v>0</v>
      </c>
    </row>
    <row r="23" spans="1:6" ht="12.75">
      <c r="A23" s="30" t="s">
        <v>11</v>
      </c>
      <c r="B23" s="6" t="s">
        <v>40</v>
      </c>
      <c r="C23" s="10">
        <f>ROUND(C22*C21,0)</f>
        <v>97101</v>
      </c>
      <c r="D23" s="29"/>
      <c r="E23" s="33"/>
      <c r="F23" s="40"/>
    </row>
    <row r="24" spans="1:6" ht="12.75">
      <c r="A24" s="29"/>
      <c r="B24" s="7" t="s">
        <v>22</v>
      </c>
      <c r="C24" s="26"/>
      <c r="D24" s="29"/>
      <c r="E24" s="7" t="s">
        <v>22</v>
      </c>
      <c r="F24" s="21"/>
    </row>
    <row r="25" spans="1:6" ht="12.75">
      <c r="A25" s="30" t="s">
        <v>16</v>
      </c>
      <c r="B25" s="6" t="s">
        <v>35</v>
      </c>
      <c r="C25" s="24">
        <v>104</v>
      </c>
      <c r="D25" s="45" t="s">
        <v>11</v>
      </c>
      <c r="E25" s="33" t="s">
        <v>44</v>
      </c>
      <c r="F25" s="2">
        <f>C13-F20</f>
        <v>3949.6540983606537</v>
      </c>
    </row>
    <row r="26" spans="1:6" ht="12.75">
      <c r="A26" s="30" t="s">
        <v>19</v>
      </c>
      <c r="B26" s="6" t="s">
        <v>41</v>
      </c>
      <c r="C26" s="10">
        <f>C12-C21</f>
        <v>15798.650273224048</v>
      </c>
      <c r="D26" s="45" t="s">
        <v>16</v>
      </c>
      <c r="E26" s="6" t="s">
        <v>38</v>
      </c>
      <c r="F26" s="3">
        <f>IF(C25&gt;F15,100%,IF(C25&lt;F13,0,(C25-F13)/(F15-F13)))</f>
        <v>0.14285714285714285</v>
      </c>
    </row>
    <row r="27" spans="1:6" ht="12.75">
      <c r="A27" s="30" t="s">
        <v>20</v>
      </c>
      <c r="B27" s="6" t="s">
        <v>38</v>
      </c>
      <c r="C27" s="11">
        <f>IF(C25&gt;F13,1,IF(C25&lt;F14,0,(C25-F14)/(F13-F14)))</f>
        <v>1</v>
      </c>
      <c r="D27" s="45" t="s">
        <v>19</v>
      </c>
      <c r="E27" s="6" t="s">
        <v>39</v>
      </c>
      <c r="F27" s="2">
        <f>ROUND(F26*F25,0)</f>
        <v>564</v>
      </c>
    </row>
    <row r="28" spans="1:6" ht="12.75">
      <c r="A28" s="30" t="s">
        <v>23</v>
      </c>
      <c r="B28" s="6" t="s">
        <v>40</v>
      </c>
      <c r="C28" s="10">
        <f>ROUND(C27*C26,0)</f>
        <v>15799</v>
      </c>
      <c r="D28" s="29"/>
      <c r="E28" s="33"/>
      <c r="F28" s="40"/>
    </row>
    <row r="29" spans="1:6" ht="13.5" thickBot="1">
      <c r="A29" s="37"/>
      <c r="B29" s="39"/>
      <c r="C29" s="43"/>
      <c r="D29" s="37"/>
      <c r="E29" s="19"/>
      <c r="F29" s="22"/>
    </row>
    <row r="30" spans="1:6" ht="13.5" thickTop="1">
      <c r="A30" s="15" t="s">
        <v>49</v>
      </c>
      <c r="B30" s="32"/>
      <c r="C30" s="35"/>
      <c r="D30" s="27" t="s">
        <v>42</v>
      </c>
      <c r="E30" s="18"/>
      <c r="F30" s="20"/>
    </row>
    <row r="31" spans="1:6" ht="12.75">
      <c r="A31" s="29"/>
      <c r="C31" s="21"/>
      <c r="D31" s="16"/>
      <c r="E31" s="60"/>
      <c r="F31" s="56"/>
    </row>
    <row r="32" spans="1:6" ht="12.75">
      <c r="A32" s="30" t="s">
        <v>2</v>
      </c>
      <c r="B32" s="33" t="s">
        <v>43</v>
      </c>
      <c r="C32" s="10">
        <f>C28+C23+F22+F27</f>
        <v>113464</v>
      </c>
      <c r="D32" s="16"/>
      <c r="E32" s="57"/>
      <c r="F32" s="56"/>
    </row>
    <row r="33" spans="1:6" ht="12.75">
      <c r="A33" s="30" t="s">
        <v>5</v>
      </c>
      <c r="B33" s="6" t="s">
        <v>28</v>
      </c>
      <c r="C33" s="69">
        <f>+C14</f>
        <v>93263</v>
      </c>
      <c r="D33" s="16"/>
      <c r="E33" s="57"/>
      <c r="F33" s="56"/>
    </row>
    <row r="34" spans="1:6" ht="15.75" thickBot="1">
      <c r="A34" s="31" t="s">
        <v>8</v>
      </c>
      <c r="B34" s="34" t="s">
        <v>48</v>
      </c>
      <c r="C34" s="68">
        <f>+C32-C33</f>
        <v>20201</v>
      </c>
      <c r="D34" s="17"/>
      <c r="E34" s="58"/>
      <c r="F34" s="59"/>
    </row>
    <row r="35" spans="3:6" ht="13.5" thickTop="1">
      <c r="C35" s="53"/>
      <c r="D35" s="33"/>
      <c r="E35" s="33"/>
      <c r="F35" s="53"/>
    </row>
    <row r="36" spans="1:6" ht="12.75">
      <c r="A36" s="62" t="s">
        <v>46</v>
      </c>
      <c r="B36" s="63" t="s">
        <v>45</v>
      </c>
      <c r="C36" s="64"/>
      <c r="D36" s="65"/>
      <c r="E36" s="66"/>
      <c r="F36" s="64"/>
    </row>
    <row r="37" spans="1:6" ht="31.5" customHeight="1">
      <c r="A37" s="67" t="s">
        <v>47</v>
      </c>
      <c r="B37" s="86" t="s">
        <v>50</v>
      </c>
      <c r="C37" s="87"/>
      <c r="D37" s="87"/>
      <c r="E37" s="87"/>
      <c r="F37" s="87"/>
    </row>
    <row r="38" ht="12.75">
      <c r="C38" s="53"/>
    </row>
    <row r="39" ht="12.75">
      <c r="C39" s="53"/>
    </row>
  </sheetData>
  <sheetProtection/>
  <mergeCells count="1">
    <mergeCell ref="B37:F37"/>
  </mergeCells>
  <printOptions/>
  <pageMargins left="0.75" right="0.75" top="1" bottom="1" header="0.5" footer="0.52"/>
  <pageSetup horizontalDpi="600" verticalDpi="600" orientation="landscape" scale="93" r:id="rId1"/>
  <headerFooter alignWithMargins="0">
    <oddFooter>&amp;R&amp;"Arial,Bold"&amp;9Incentive FeeReconciliation Worksheet V4 - Revised 11/01/04</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F41"/>
  <sheetViews>
    <sheetView zoomScalePageLayoutView="0" workbookViewId="0" topLeftCell="A1">
      <selection activeCell="G29" sqref="G29"/>
    </sheetView>
  </sheetViews>
  <sheetFormatPr defaultColWidth="9.140625" defaultRowHeight="12.75"/>
  <cols>
    <col min="1" max="1" width="3.00390625" style="4" customWidth="1"/>
    <col min="2" max="2" width="48.28125" style="4" customWidth="1"/>
    <col min="3" max="3" width="18.140625" style="1" customWidth="1"/>
    <col min="4" max="4" width="5.57421875" style="4" customWidth="1"/>
    <col min="5" max="5" width="31.00390625" style="4" customWidth="1"/>
    <col min="6" max="6" width="17.421875" style="41" customWidth="1"/>
    <col min="7" max="7" width="9.7109375" style="0" customWidth="1"/>
    <col min="9" max="10" width="9.7109375" style="0" customWidth="1"/>
  </cols>
  <sheetData>
    <row r="1" spans="1:6" ht="18.75" thickBot="1" thickTop="1">
      <c r="A1" s="12"/>
      <c r="B1" s="82" t="s">
        <v>67</v>
      </c>
      <c r="C1" s="13"/>
      <c r="D1" s="13"/>
      <c r="E1" s="13"/>
      <c r="F1" s="14"/>
    </row>
    <row r="2" spans="1:6" ht="13.5" thickTop="1">
      <c r="A2" s="15" t="s">
        <v>0</v>
      </c>
      <c r="B2" s="18"/>
      <c r="C2" s="49"/>
      <c r="D2" s="15" t="s">
        <v>1</v>
      </c>
      <c r="E2" s="18"/>
      <c r="F2" s="20"/>
    </row>
    <row r="3" spans="1:6" ht="12.75">
      <c r="A3" s="29"/>
      <c r="C3" s="42"/>
      <c r="D3" s="29"/>
      <c r="E3" s="33"/>
      <c r="F3" s="21"/>
    </row>
    <row r="4" spans="1:6" ht="12.75">
      <c r="A4" s="30" t="s">
        <v>2</v>
      </c>
      <c r="B4" s="4" t="s">
        <v>3</v>
      </c>
      <c r="C4" s="25" t="s">
        <v>51</v>
      </c>
      <c r="D4" s="29"/>
      <c r="E4" s="5" t="s">
        <v>4</v>
      </c>
      <c r="F4" s="21"/>
    </row>
    <row r="5" spans="1:6" ht="12.75">
      <c r="A5" s="30" t="s">
        <v>5</v>
      </c>
      <c r="B5" s="4" t="s">
        <v>6</v>
      </c>
      <c r="C5" s="25" t="s">
        <v>52</v>
      </c>
      <c r="D5" s="30" t="s">
        <v>2</v>
      </c>
      <c r="E5" s="4" t="s">
        <v>7</v>
      </c>
      <c r="F5" s="36">
        <v>2003</v>
      </c>
    </row>
    <row r="6" spans="1:6" ht="12.75">
      <c r="A6" s="30" t="s">
        <v>8</v>
      </c>
      <c r="B6" s="4" t="s">
        <v>9</v>
      </c>
      <c r="C6" s="25" t="s">
        <v>53</v>
      </c>
      <c r="D6" s="30" t="s">
        <v>5</v>
      </c>
      <c r="E6" s="4" t="s">
        <v>10</v>
      </c>
      <c r="F6" s="55">
        <v>38168</v>
      </c>
    </row>
    <row r="7" spans="1:6" ht="12.75">
      <c r="A7" s="30" t="s">
        <v>11</v>
      </c>
      <c r="B7" s="4" t="s">
        <v>12</v>
      </c>
      <c r="C7" s="54">
        <v>37288</v>
      </c>
      <c r="D7" s="30" t="s">
        <v>8</v>
      </c>
      <c r="E7" s="4" t="s">
        <v>13</v>
      </c>
      <c r="F7" s="44">
        <v>97</v>
      </c>
    </row>
    <row r="8" spans="1:6" ht="12.75">
      <c r="A8" s="30"/>
      <c r="B8" s="5" t="s">
        <v>14</v>
      </c>
      <c r="C8" s="26"/>
      <c r="D8" s="30" t="s">
        <v>11</v>
      </c>
      <c r="E8" s="4" t="s">
        <v>15</v>
      </c>
      <c r="F8" s="44">
        <v>81</v>
      </c>
    </row>
    <row r="9" spans="1:6" ht="12.75">
      <c r="A9" s="30" t="s">
        <v>16</v>
      </c>
      <c r="B9" s="6" t="s">
        <v>17</v>
      </c>
      <c r="C9" s="54">
        <v>38018</v>
      </c>
      <c r="D9" s="30" t="s">
        <v>16</v>
      </c>
      <c r="E9" s="33" t="s">
        <v>18</v>
      </c>
      <c r="F9" s="75">
        <v>107</v>
      </c>
    </row>
    <row r="10" spans="1:6" ht="12.75">
      <c r="A10" s="30" t="s">
        <v>19</v>
      </c>
      <c r="B10" s="6" t="s">
        <v>10</v>
      </c>
      <c r="C10" s="54">
        <v>38383</v>
      </c>
      <c r="D10" s="30"/>
      <c r="E10" s="33"/>
      <c r="F10" s="21"/>
    </row>
    <row r="11" spans="1:6" ht="12.75">
      <c r="A11" s="30" t="s">
        <v>20</v>
      </c>
      <c r="B11" s="6" t="s">
        <v>21</v>
      </c>
      <c r="C11" s="23">
        <v>300000</v>
      </c>
      <c r="D11" s="30"/>
      <c r="E11" s="5" t="s">
        <v>22</v>
      </c>
      <c r="F11" s="21"/>
    </row>
    <row r="12" spans="1:6" ht="12.75">
      <c r="A12" s="30" t="s">
        <v>23</v>
      </c>
      <c r="B12" s="6" t="s">
        <v>24</v>
      </c>
      <c r="C12" s="23">
        <v>200000</v>
      </c>
      <c r="D12" s="30" t="s">
        <v>19</v>
      </c>
      <c r="E12" s="9" t="s">
        <v>7</v>
      </c>
      <c r="F12" s="76">
        <v>2004</v>
      </c>
    </row>
    <row r="13" spans="1:6" ht="12.75">
      <c r="A13" s="30" t="s">
        <v>25</v>
      </c>
      <c r="B13" s="48" t="s">
        <v>26</v>
      </c>
      <c r="C13" s="10">
        <f>(C12+C11)/10</f>
        <v>50000</v>
      </c>
      <c r="D13" s="30" t="s">
        <v>20</v>
      </c>
      <c r="E13" s="9" t="s">
        <v>13</v>
      </c>
      <c r="F13" s="24">
        <v>100</v>
      </c>
    </row>
    <row r="14" spans="1:6" ht="12.75">
      <c r="A14" s="30" t="s">
        <v>27</v>
      </c>
      <c r="B14" s="6" t="s">
        <v>28</v>
      </c>
      <c r="C14" s="10">
        <f>ROUND(C12/2,0)</f>
        <v>100000</v>
      </c>
      <c r="D14" s="30" t="s">
        <v>23</v>
      </c>
      <c r="E14" s="9" t="s">
        <v>15</v>
      </c>
      <c r="F14" s="24">
        <v>92</v>
      </c>
    </row>
    <row r="15" spans="1:6" ht="12.75">
      <c r="A15" s="30" t="s">
        <v>29</v>
      </c>
      <c r="B15" s="46" t="s">
        <v>30</v>
      </c>
      <c r="C15" s="11">
        <f>(F6-C9+1)/(C10-C9+1)</f>
        <v>0.412568306010929</v>
      </c>
      <c r="D15" s="30" t="s">
        <v>25</v>
      </c>
      <c r="E15" s="8" t="s">
        <v>18</v>
      </c>
      <c r="F15" s="77">
        <v>107</v>
      </c>
    </row>
    <row r="16" spans="1:6" ht="13.5" thickBot="1">
      <c r="A16" s="31" t="s">
        <v>31</v>
      </c>
      <c r="B16" s="47" t="s">
        <v>32</v>
      </c>
      <c r="C16" s="50">
        <f>1-C15</f>
        <v>0.587431693989071</v>
      </c>
      <c r="D16" s="37"/>
      <c r="E16" s="39"/>
      <c r="F16" s="22"/>
    </row>
    <row r="17" spans="1:6" ht="13.5" thickTop="1">
      <c r="A17" s="15" t="s">
        <v>33</v>
      </c>
      <c r="B17" s="38"/>
      <c r="C17" s="35"/>
      <c r="D17" s="15" t="s">
        <v>34</v>
      </c>
      <c r="E17" s="32"/>
      <c r="F17" s="35"/>
    </row>
    <row r="18" spans="1:6" ht="12.75">
      <c r="A18" s="29"/>
      <c r="B18" s="6"/>
      <c r="C18" s="40"/>
      <c r="D18" s="29"/>
      <c r="E18" s="33"/>
      <c r="F18" s="40"/>
    </row>
    <row r="19" spans="1:6" ht="12.75">
      <c r="A19" s="29"/>
      <c r="B19" s="7" t="s">
        <v>4</v>
      </c>
      <c r="C19" s="42"/>
      <c r="D19" s="29"/>
      <c r="E19" s="7" t="s">
        <v>4</v>
      </c>
      <c r="F19" s="40"/>
    </row>
    <row r="20" spans="1:6" ht="12.75">
      <c r="A20" s="30" t="s">
        <v>2</v>
      </c>
      <c r="B20" s="6" t="s">
        <v>35</v>
      </c>
      <c r="C20" s="24">
        <v>97.1</v>
      </c>
      <c r="D20" s="45" t="s">
        <v>2</v>
      </c>
      <c r="E20" s="33" t="s">
        <v>36</v>
      </c>
      <c r="F20" s="2">
        <f>C13*C15</f>
        <v>20628.41530054645</v>
      </c>
    </row>
    <row r="21" spans="1:6" ht="12.75">
      <c r="A21" s="30" t="s">
        <v>5</v>
      </c>
      <c r="B21" s="6" t="s">
        <v>37</v>
      </c>
      <c r="C21" s="10">
        <f>C12*C15</f>
        <v>82513.6612021858</v>
      </c>
      <c r="D21" s="45" t="s">
        <v>5</v>
      </c>
      <c r="E21" s="6" t="s">
        <v>38</v>
      </c>
      <c r="F21" s="3">
        <f>IF(C20&gt;F9,100%,IF(C20&lt;F7,0,(C20-F7)/(F9-F7)))</f>
        <v>0.009999999999999431</v>
      </c>
    </row>
    <row r="22" spans="1:6" ht="12.75">
      <c r="A22" s="30" t="s">
        <v>8</v>
      </c>
      <c r="B22" s="6" t="s">
        <v>38</v>
      </c>
      <c r="C22" s="11">
        <f>IF(C20&gt;F7,1,IF(C20&lt;F8,0,(C20-F8)/(F7-F8)))</f>
        <v>1</v>
      </c>
      <c r="D22" s="45" t="s">
        <v>8</v>
      </c>
      <c r="E22" s="6" t="s">
        <v>39</v>
      </c>
      <c r="F22" s="2">
        <f>ROUND(F21*F20,0)</f>
        <v>206</v>
      </c>
    </row>
    <row r="23" spans="1:6" ht="12.75">
      <c r="A23" s="30" t="s">
        <v>11</v>
      </c>
      <c r="B23" s="6" t="s">
        <v>40</v>
      </c>
      <c r="C23" s="10">
        <f>ROUND(C22*C21,0)</f>
        <v>82514</v>
      </c>
      <c r="D23" s="29"/>
      <c r="E23" s="33"/>
      <c r="F23" s="40"/>
    </row>
    <row r="24" spans="1:6" ht="12.75">
      <c r="A24" s="29"/>
      <c r="B24" s="7" t="s">
        <v>22</v>
      </c>
      <c r="C24" s="26"/>
      <c r="D24" s="29"/>
      <c r="E24" s="7" t="s">
        <v>22</v>
      </c>
      <c r="F24" s="21"/>
    </row>
    <row r="25" spans="1:6" ht="12.75">
      <c r="A25" s="30" t="s">
        <v>16</v>
      </c>
      <c r="B25" s="6" t="s">
        <v>35</v>
      </c>
      <c r="C25" s="24">
        <v>100.1</v>
      </c>
      <c r="D25" s="45" t="s">
        <v>11</v>
      </c>
      <c r="E25" s="33" t="s">
        <v>44</v>
      </c>
      <c r="F25" s="2">
        <f>C13-F20</f>
        <v>29371.58469945355</v>
      </c>
    </row>
    <row r="26" spans="1:6" ht="12.75">
      <c r="A26" s="30" t="s">
        <v>19</v>
      </c>
      <c r="B26" s="6" t="s">
        <v>41</v>
      </c>
      <c r="C26" s="10">
        <f>C12-C21</f>
        <v>117486.3387978142</v>
      </c>
      <c r="D26" s="45" t="s">
        <v>16</v>
      </c>
      <c r="E26" s="6" t="s">
        <v>38</v>
      </c>
      <c r="F26" s="3">
        <f>IF(C25&gt;F15,100%,IF(C25&lt;F13,0,(C25-F13)/(F15-F13)))</f>
        <v>0.014285714285713473</v>
      </c>
    </row>
    <row r="27" spans="1:6" ht="12.75">
      <c r="A27" s="30" t="s">
        <v>20</v>
      </c>
      <c r="B27" s="6" t="s">
        <v>38</v>
      </c>
      <c r="C27" s="11">
        <f>IF(C25&gt;F13,1,IF(C25&lt;F14,0,(C25-F14)/(F13-F14)))</f>
        <v>1</v>
      </c>
      <c r="D27" s="45" t="s">
        <v>19</v>
      </c>
      <c r="E27" s="6" t="s">
        <v>39</v>
      </c>
      <c r="F27" s="2">
        <f>ROUND(F26*F25,0)</f>
        <v>420</v>
      </c>
    </row>
    <row r="28" spans="1:6" ht="12.75">
      <c r="A28" s="30" t="s">
        <v>23</v>
      </c>
      <c r="B28" s="6" t="s">
        <v>40</v>
      </c>
      <c r="C28" s="10">
        <f>ROUND(C27*C26,0)</f>
        <v>117486</v>
      </c>
      <c r="D28" s="29"/>
      <c r="E28" s="33"/>
      <c r="F28" s="40"/>
    </row>
    <row r="29" spans="1:6" ht="13.5" thickBot="1">
      <c r="A29" s="37"/>
      <c r="B29" s="39"/>
      <c r="C29" s="43"/>
      <c r="D29" s="37"/>
      <c r="E29" s="19"/>
      <c r="F29" s="22"/>
    </row>
    <row r="30" spans="1:6" ht="13.5" thickTop="1">
      <c r="A30" s="15" t="s">
        <v>54</v>
      </c>
      <c r="B30" s="32"/>
      <c r="C30" s="35"/>
      <c r="D30" s="27" t="s">
        <v>42</v>
      </c>
      <c r="E30" s="18"/>
      <c r="F30" s="20"/>
    </row>
    <row r="31" spans="1:6" ht="12.75">
      <c r="A31" s="29"/>
      <c r="C31" s="21"/>
      <c r="D31" s="16"/>
      <c r="E31" s="60"/>
      <c r="F31" s="56"/>
    </row>
    <row r="32" spans="1:6" ht="12.75">
      <c r="A32" s="30" t="s">
        <v>2</v>
      </c>
      <c r="B32" s="33" t="s">
        <v>43</v>
      </c>
      <c r="C32" s="10">
        <f>C28+C23+F22+F27</f>
        <v>200626</v>
      </c>
      <c r="D32" s="16"/>
      <c r="E32" s="57"/>
      <c r="F32" s="56"/>
    </row>
    <row r="33" spans="1:6" ht="12.75">
      <c r="A33" s="30" t="s">
        <v>5</v>
      </c>
      <c r="B33" s="78" t="s">
        <v>55</v>
      </c>
      <c r="C33" s="23">
        <v>400000</v>
      </c>
      <c r="D33" s="16"/>
      <c r="E33" s="57"/>
      <c r="F33" s="56"/>
    </row>
    <row r="34" spans="1:6" ht="12.75">
      <c r="A34" s="30" t="s">
        <v>8</v>
      </c>
      <c r="B34" s="8" t="s">
        <v>56</v>
      </c>
      <c r="C34" s="10">
        <f>C11</f>
        <v>300000</v>
      </c>
      <c r="D34" s="16"/>
      <c r="E34" s="57"/>
      <c r="F34" s="56"/>
    </row>
    <row r="35" spans="1:6" ht="12.75">
      <c r="A35" s="30" t="s">
        <v>11</v>
      </c>
      <c r="B35" s="8" t="s">
        <v>57</v>
      </c>
      <c r="C35" s="10">
        <f>C33-C34</f>
        <v>100000</v>
      </c>
      <c r="D35" s="16"/>
      <c r="E35" s="57"/>
      <c r="F35" s="56"/>
    </row>
    <row r="36" spans="1:6" ht="15.75" thickBot="1">
      <c r="A36" s="31" t="s">
        <v>16</v>
      </c>
      <c r="B36" s="34" t="s">
        <v>58</v>
      </c>
      <c r="C36" s="79">
        <f>C32-C35</f>
        <v>100626</v>
      </c>
      <c r="D36" s="17"/>
      <c r="E36" s="58"/>
      <c r="F36" s="59"/>
    </row>
    <row r="37" spans="3:6" ht="13.5" thickTop="1">
      <c r="C37" s="53"/>
      <c r="D37" s="33"/>
      <c r="E37" s="33"/>
      <c r="F37" s="53"/>
    </row>
    <row r="38" spans="1:6" ht="12.75">
      <c r="A38" s="80"/>
      <c r="C38" s="53"/>
      <c r="D38" s="33"/>
      <c r="F38" s="53"/>
    </row>
    <row r="39" spans="2:6" ht="12.75">
      <c r="B39" s="81"/>
      <c r="C39" s="53"/>
      <c r="D39" s="33"/>
      <c r="E39" s="33"/>
      <c r="F39" s="53"/>
    </row>
    <row r="40" ht="12.75">
      <c r="C40" s="53"/>
    </row>
    <row r="41" ht="12.75">
      <c r="C41" s="53"/>
    </row>
  </sheetData>
  <sheetProtection/>
  <printOptions/>
  <pageMargins left="0.75" right="0.75" top="1" bottom="1" header="0.5" footer="0.55"/>
  <pageSetup horizontalDpi="600" verticalDpi="600" orientation="landscape" scale="89" r:id="rId1"/>
  <headerFooter alignWithMargins="0">
    <oddFooter>&amp;RI&amp;"Arial,Bold"&amp;9ncentive Fee Reconciliation Worksheet V4 - Revised 11/01/04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Notice 04-12</dc:title>
  <dc:subject>Incentive Fee Computation Worksheet</dc:subject>
  <dc:creator>Edwin Stroman</dc:creator>
  <cp:keywords/>
  <dc:description/>
  <cp:lastModifiedBy>DPCP (PRH 2)</cp:lastModifiedBy>
  <cp:lastPrinted>2004-12-02T16:23:22Z</cp:lastPrinted>
  <dcterms:created xsi:type="dcterms:W3CDTF">2003-03-24T22:54:51Z</dcterms:created>
  <dcterms:modified xsi:type="dcterms:W3CDTF">2023-04-10T20:07:42Z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ttachment">
    <vt:lpwstr>A</vt:lpwstr>
  </property>
  <property fmtid="{D5CDD505-2E9C-101B-9397-08002B2CF9AE}" pid="4" name="_DCDateCreated">
    <vt:lpwstr>2004-12-01T00:00:00Z</vt:lpwstr>
  </property>
  <property fmtid="{D5CDD505-2E9C-101B-9397-08002B2CF9AE}" pid="5" name="_dlc_DocId">
    <vt:lpwstr>UVD377XXDEFT-1157656932-2063</vt:lpwstr>
  </property>
  <property fmtid="{D5CDD505-2E9C-101B-9397-08002B2CF9AE}" pid="6" name="_dlc_DocIdItemGuid">
    <vt:lpwstr>711c4873-0e62-42d3-81bd-6425778e8617</vt:lpwstr>
  </property>
  <property fmtid="{D5CDD505-2E9C-101B-9397-08002B2CF9AE}" pid="7" name="_dlc_DocIdUrl">
    <vt:lpwstr>https://prh.jobcorps.gov/Information Notices/_layouts/15/DocIdRedir.aspx?ID=UVD377XXDEFT-1157656932-2063, UVD377XXDEFT-1157656932-2063</vt:lpwstr>
  </property>
</Properties>
</file>